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petrsvorba/Firma/Akce/2020/P37_Bor, komunikace na p.č. 102_10/výstupy/VÝKAZ VÝMĚR/"/>
    </mc:Choice>
  </mc:AlternateContent>
  <xr:revisionPtr revIDLastSave="0" documentId="13_ncr:1_{64CFFC85-5D69-CD41-A615-7E460628F7AE}" xr6:coauthVersionLast="46" xr6:coauthVersionMax="46" xr10:uidLastSave="{00000000-0000-0000-0000-000000000000}"/>
  <bookViews>
    <workbookView xWindow="-36180" yWindow="1300" windowWidth="35840" windowHeight="20340" xr2:uid="{00000000-000D-0000-FFFF-FFFF00000000}"/>
  </bookViews>
  <sheets>
    <sheet name="Rekapitulace stavby" sheetId="1" r:id="rId1"/>
    <sheet name="SO 101 - oprava komunikace" sheetId="2" r:id="rId2"/>
  </sheets>
  <definedNames>
    <definedName name="_xlnm._FilterDatabase" localSheetId="1" hidden="1">'SO 101 - oprava komunikace'!$C$131:$K$167</definedName>
    <definedName name="_xlnm.Print_Titles" localSheetId="0">'Rekapitulace stavby'!$92:$92</definedName>
    <definedName name="_xlnm.Print_Titles" localSheetId="1">'SO 101 - oprava komunikace'!$131:$131</definedName>
    <definedName name="_xlnm.Print_Area" localSheetId="0">'Rekapitulace stavby'!$D$4:$AO$76,'Rekapitulace stavby'!$C$82:$AQ$96</definedName>
    <definedName name="_xlnm.Print_Area" localSheetId="1">'SO 101 - oprava komunikace'!$C$4:$J$76,'SO 101 - oprava komunikace'!$C$82:$J$113,'SO 101 - oprava komunikace'!$C$119:$K$167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/>
  <c r="J37" i="2"/>
  <c r="AX95" i="1" s="1"/>
  <c r="BI167" i="2"/>
  <c r="BH167" i="2"/>
  <c r="BG167" i="2"/>
  <c r="BF167" i="2"/>
  <c r="T167" i="2"/>
  <c r="T166" i="2" s="1"/>
  <c r="R167" i="2"/>
  <c r="R166" i="2" s="1"/>
  <c r="P167" i="2"/>
  <c r="P166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T159" i="2" s="1"/>
  <c r="R160" i="2"/>
  <c r="R159" i="2" s="1"/>
  <c r="P160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J129" i="2"/>
  <c r="F128" i="2"/>
  <c r="F126" i="2"/>
  <c r="E124" i="2"/>
  <c r="BI111" i="2"/>
  <c r="BH111" i="2"/>
  <c r="BG111" i="2"/>
  <c r="BF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J92" i="2"/>
  <c r="F91" i="2"/>
  <c r="F89" i="2"/>
  <c r="E87" i="2"/>
  <c r="J21" i="2"/>
  <c r="E21" i="2"/>
  <c r="J91" i="2"/>
  <c r="J20" i="2"/>
  <c r="J18" i="2"/>
  <c r="E18" i="2"/>
  <c r="F129" i="2"/>
  <c r="J17" i="2"/>
  <c r="J12" i="2"/>
  <c r="J126" i="2" s="1"/>
  <c r="E7" i="2"/>
  <c r="E85" i="2"/>
  <c r="L90" i="1"/>
  <c r="AM90" i="1"/>
  <c r="AM89" i="1"/>
  <c r="L89" i="1"/>
  <c r="AM87" i="1"/>
  <c r="L87" i="1"/>
  <c r="L85" i="1"/>
  <c r="L84" i="1"/>
  <c r="BK167" i="2"/>
  <c r="BK165" i="2"/>
  <c r="BK163" i="2"/>
  <c r="J163" i="2"/>
  <c r="BK162" i="2"/>
  <c r="J160" i="2"/>
  <c r="J158" i="2"/>
  <c r="BK157" i="2"/>
  <c r="J156" i="2"/>
  <c r="BK155" i="2"/>
  <c r="BK152" i="2"/>
  <c r="J151" i="2"/>
  <c r="J150" i="2"/>
  <c r="BK149" i="2"/>
  <c r="J146" i="2"/>
  <c r="J142" i="2"/>
  <c r="BK140" i="2"/>
  <c r="J137" i="2"/>
  <c r="BK135" i="2"/>
  <c r="J167" i="2"/>
  <c r="J165" i="2"/>
  <c r="J162" i="2"/>
  <c r="BK160" i="2"/>
  <c r="BK158" i="2"/>
  <c r="J157" i="2"/>
  <c r="BK156" i="2"/>
  <c r="J155" i="2"/>
  <c r="J152" i="2"/>
  <c r="BK151" i="2"/>
  <c r="BK150" i="2"/>
  <c r="J149" i="2"/>
  <c r="J148" i="2"/>
  <c r="BK146" i="2"/>
  <c r="BK144" i="2"/>
  <c r="BK142" i="2"/>
  <c r="J138" i="2"/>
  <c r="BK137" i="2"/>
  <c r="BK136" i="2"/>
  <c r="J135" i="2"/>
  <c r="BK148" i="2"/>
  <c r="J144" i="2"/>
  <c r="J140" i="2"/>
  <c r="BK138" i="2"/>
  <c r="J136" i="2"/>
  <c r="AS94" i="1"/>
  <c r="P134" i="2" l="1"/>
  <c r="BK134" i="2"/>
  <c r="J134" i="2" s="1"/>
  <c r="J98" i="2" s="1"/>
  <c r="R134" i="2"/>
  <c r="BK154" i="2"/>
  <c r="J154" i="2"/>
  <c r="J99" i="2"/>
  <c r="R154" i="2"/>
  <c r="BK161" i="2"/>
  <c r="J161" i="2" s="1"/>
  <c r="J101" i="2" s="1"/>
  <c r="R161" i="2"/>
  <c r="T134" i="2"/>
  <c r="T133" i="2" s="1"/>
  <c r="T132" i="2" s="1"/>
  <c r="P154" i="2"/>
  <c r="T154" i="2"/>
  <c r="P161" i="2"/>
  <c r="T161" i="2"/>
  <c r="BE152" i="2"/>
  <c r="J89" i="2"/>
  <c r="F92" i="2"/>
  <c r="J128" i="2"/>
  <c r="BE135" i="2"/>
  <c r="E122" i="2"/>
  <c r="BE137" i="2"/>
  <c r="BE140" i="2"/>
  <c r="BE142" i="2"/>
  <c r="BE146" i="2"/>
  <c r="BE149" i="2"/>
  <c r="BE150" i="2"/>
  <c r="BE155" i="2"/>
  <c r="BE157" i="2"/>
  <c r="BE162" i="2"/>
  <c r="BE163" i="2"/>
  <c r="BE165" i="2"/>
  <c r="BK159" i="2"/>
  <c r="J159" i="2"/>
  <c r="J100" i="2"/>
  <c r="BE136" i="2"/>
  <c r="BE138" i="2"/>
  <c r="BE144" i="2"/>
  <c r="BE148" i="2"/>
  <c r="BE151" i="2"/>
  <c r="BE156" i="2"/>
  <c r="BE158" i="2"/>
  <c r="BE160" i="2"/>
  <c r="BE167" i="2"/>
  <c r="BK166" i="2"/>
  <c r="J166" i="2"/>
  <c r="J102" i="2"/>
  <c r="F39" i="2"/>
  <c r="BD95" i="1" s="1"/>
  <c r="BD94" i="1" s="1"/>
  <c r="W33" i="1" s="1"/>
  <c r="J36" i="2"/>
  <c r="AW95" i="1" s="1"/>
  <c r="F36" i="2"/>
  <c r="BA95" i="1" s="1"/>
  <c r="BA94" i="1" s="1"/>
  <c r="AW94" i="1" s="1"/>
  <c r="AK30" i="1" s="1"/>
  <c r="F38" i="2"/>
  <c r="BC95" i="1"/>
  <c r="BC94" i="1" s="1"/>
  <c r="W32" i="1" s="1"/>
  <c r="F37" i="2"/>
  <c r="BB95" i="1"/>
  <c r="BB94" i="1" s="1"/>
  <c r="W31" i="1" s="1"/>
  <c r="R133" i="2" l="1"/>
  <c r="R132" i="2"/>
  <c r="P133" i="2"/>
  <c r="P132" i="2"/>
  <c r="AU95" i="1"/>
  <c r="BK133" i="2"/>
  <c r="J133" i="2"/>
  <c r="J97" i="2"/>
  <c r="AU94" i="1"/>
  <c r="AX94" i="1"/>
  <c r="W30" i="1"/>
  <c r="AY94" i="1"/>
  <c r="BK132" i="2" l="1"/>
  <c r="J132" i="2"/>
  <c r="J96" i="2"/>
  <c r="J30" i="2"/>
  <c r="J105" i="2" l="1"/>
  <c r="J31" i="2"/>
  <c r="J32" i="2" s="1"/>
  <c r="AG95" i="1" s="1"/>
  <c r="BE111" i="2" l="1"/>
  <c r="J113" i="2"/>
  <c r="AG94" i="1"/>
  <c r="AK26" i="1" s="1"/>
  <c r="F35" i="2"/>
  <c r="AZ95" i="1" s="1"/>
  <c r="AZ94" i="1" s="1"/>
  <c r="W29" i="1" s="1"/>
  <c r="AV94" i="1" l="1"/>
  <c r="AK29" i="1"/>
  <c r="AK35" i="1"/>
  <c r="J35" i="2"/>
  <c r="AV95" i="1" s="1"/>
  <c r="AT95" i="1" s="1"/>
  <c r="J41" i="2" l="1"/>
  <c r="AN95" i="1"/>
  <c r="AT94" i="1"/>
  <c r="AN94" i="1" s="1"/>
</calcChain>
</file>

<file path=xl/sharedStrings.xml><?xml version="1.0" encoding="utf-8"?>
<sst xmlns="http://schemas.openxmlformats.org/spreadsheetml/2006/main" count="711" uniqueCount="238">
  <si>
    <t>Export Komplet</t>
  </si>
  <si>
    <t/>
  </si>
  <si>
    <t>2.0</t>
  </si>
  <si>
    <t>ZAMOK</t>
  </si>
  <si>
    <t>False</t>
  </si>
  <si>
    <t>{1eca5f7f-5cb5-4c74-8ab7-4ea24d44a648}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</si>
  <si>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</si>
  <si>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</si>
  <si>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</si>
  <si>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</si>
  <si>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</si>
  <si>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</si>
  <si>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</si>
  <si>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</si>
  <si>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P372020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</si>
  <si>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</si>
  <si>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</si>
  <si>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Bor, komunikace na p.č. 102_10</t>
  </si>
  <si>
    <t>KSO:</t>
  </si>
  <si>
    <t>CC-CZ:</t>
  </si>
  <si>
    <t>Místo:</t>
  </si>
  <si>
    <t>Bor</t>
  </si>
  <si>
    <t>Datum:</t>
  </si>
  <si>
    <t>8. 3. 2021</t>
  </si>
  <si>
    <t>Zadavatel:</t>
  </si>
  <si>
    <t>IČ:</t>
  </si>
  <si>
    <t>00254959</t>
  </si>
  <si>
    <t>Obec Sadov</t>
  </si>
  <si>
    <t>DIČ:</t>
  </si>
  <si>
    <t>CZ00254959</t>
  </si>
  <si>
    <t>Uchazeč:</t>
  </si>
  <si>
    <t>Vyplň údaj</t>
  </si>
  <si>
    <t>Projektant:</t>
  </si>
  <si>
    <t xml:space="preserve"> </t>
  </si>
  <si>
    <t>True</t>
  </si>
  <si>
    <t>Zpracovatel:</t>
  </si>
  <si>
    <t>06032354</t>
  </si>
  <si>
    <t>GEOprojectKV s.r.o.</t>
  </si>
  <si>
    <t>CZ06032354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</si>
  <si>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</si>
  <si>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</si>
  <si>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</si>
  <si>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</si>
  <si>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</si>
  <si>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</si>
  <si>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</si>
  <si>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</si>
  <si>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</si>
  <si>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</si>
  <si>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</si>
  <si>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</si>
  <si>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</si>
  <si>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</si>
  <si>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</si>
  <si>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</si>
  <si>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</si>
  <si>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</si>
  <si>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</si>
  <si>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</si>
  <si>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</si>
  <si>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</si>
  <si>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</si>
  <si>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</si>
  <si>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</si>
  <si>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</si>
  <si>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</si>
  <si>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</si>
  <si>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</si>
  <si>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</si>
  <si>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</si>
  <si>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</si>
  <si>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</si>
  <si>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</si>
  <si>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</si>
  <si>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</si>
  <si>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</si>
  <si>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</si>
  <si>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</si>
  <si>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</si>
  <si>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</si>
  <si>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</si>
  <si>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</si>
  <si>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</si>
  <si>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</si>
  <si>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</si>
  <si>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</si>
  <si>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oprava komunikace</t>
  </si>
  <si>
    <t>STA</t>
  </si>
  <si>
    <t>1</t>
  </si>
  <si>
    <t>{8d566fb5-db45-44df-94b0-2f6b365149e1}</t>
  </si>
  <si>
    <t>2</t>
  </si>
  <si>
    <t>KRYCÍ LIST SOUPISU PRACÍ</t>
  </si>
  <si>
    <t>Objekt:</t>
  </si>
  <si>
    <t>SO 101 - oprava komunikace</t>
  </si>
  <si>
    <t>Položky v ostatních nákladech zahrnují:                                                                                                                    Průzkumné práce - vytyčení inženýrských sítí                                                                                                                     Geodetické práce - vytyčení stavby, zaměření skutečného provedení                                                                           Projektové práce - projekt RDS, projekt skutečného provedení                                                                                        Zařízení staveniště - skládka materiálů, oplocení, zázemí, DIO atd.                                                                                 Inženýrská činnost - zkoušky únosnosti pláně a jednotlivých vrstev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</si>
  <si>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</si>
  <si>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</si>
  <si>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</si>
  <si>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</si>
  <si>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</si>
  <si>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</si>
  <si>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</si>
  <si>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</si>
  <si>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</si>
  <si>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</si>
  <si>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</si>
  <si>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</si>
  <si>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</si>
  <si>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</si>
  <si>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Průzkumné práce</t>
  </si>
  <si>
    <t>VRN</t>
  </si>
  <si>
    <t>Geodetické práce</t>
  </si>
  <si>
    <t>Projektové práce</t>
  </si>
  <si>
    <t>Zařízení staveniště</t>
  </si>
  <si>
    <t>Inženýrská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</si>
  <si>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</si>
  <si>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</si>
  <si>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</si>
  <si>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</si>
  <si>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</si>
  <si>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</si>
  <si>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</si>
  <si>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</si>
  <si>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</si>
  <si>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</si>
  <si>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</si>
  <si>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</si>
  <si>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</si>
  <si>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</si>
  <si>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</si>
  <si>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</si>
  <si>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</si>
  <si>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</si>
  <si>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</si>
  <si>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</si>
  <si>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113107211</t>
  </si>
  <si>
    <t>Odstranění podkladu z kameniva těženého tl 100 mm strojně pl přes 200 m2</t>
  </si>
  <si>
    <t>m2</t>
  </si>
  <si>
    <t>CS ÚRS 2021 01</t>
  </si>
  <si>
    <t>4</t>
  </si>
  <si>
    <t>72676297</t>
  </si>
  <si>
    <t>121151113</t>
  </si>
  <si>
    <t>Sejmutí ornice plochy do 500 m2 tl vrstvy do 200 mm strojně</t>
  </si>
  <si>
    <t>618278259</t>
  </si>
  <si>
    <t>3</t>
  </si>
  <si>
    <t>122252203</t>
  </si>
  <si>
    <t>Odkopávky a prokopávky nezapažené pro silnice a dálnice v hornině třídy těžitelnosti I objem do 100 m3 strojně</t>
  </si>
  <si>
    <t>m3</t>
  </si>
  <si>
    <t>950193719</t>
  </si>
  <si>
    <t>162351103</t>
  </si>
  <si>
    <t>Vodorovné přemístění do 500 m výkopku/sypaniny z horniny třídy těžitelnosti I, skupiny 1 až 3</t>
  </si>
  <si>
    <t>-314069756</t>
  </si>
  <si>
    <t>VV</t>
  </si>
  <si>
    <t>105*0,1</t>
  </si>
  <si>
    <t>5</t>
  </si>
  <si>
    <t>167151101</t>
  </si>
  <si>
    <t>Nakládání výkopku z hornin třídy těžitelnosti I, skupiny 1 až 3 do 100 m3</t>
  </si>
  <si>
    <t>-115382477</t>
  </si>
  <si>
    <t>105,000*0,1</t>
  </si>
  <si>
    <t>6</t>
  </si>
  <si>
    <t>162751117</t>
  </si>
  <si>
    <t>Vodorovné přemístění do 10000 m výkopku/sypaniny z horniny třídy těžitelnosti I, skupiny 1 až 3</t>
  </si>
  <si>
    <t>2109816545</t>
  </si>
  <si>
    <t>(160-105)*0,1</t>
  </si>
  <si>
    <t>7</t>
  </si>
  <si>
    <t>171201221</t>
  </si>
  <si>
    <t>Poplatek za uložení na skládce (skládkovné) zeminy a kamení kód odpadu 17 05 04</t>
  </si>
  <si>
    <t>t</t>
  </si>
  <si>
    <t>-1606091681</t>
  </si>
  <si>
    <t>5,5*1,6</t>
  </si>
  <si>
    <t>8</t>
  </si>
  <si>
    <t>171251201</t>
  </si>
  <si>
    <t>Uložení sypaniny na skládky nebo meziskládky</t>
  </si>
  <si>
    <t>-1392606552</t>
  </si>
  <si>
    <t>9</t>
  </si>
  <si>
    <t>171152101</t>
  </si>
  <si>
    <t>Uložení sypaniny z hornin soudržných do násypů zhutněných silnic a dálnic</t>
  </si>
  <si>
    <t>-831844521</t>
  </si>
  <si>
    <t>10</t>
  </si>
  <si>
    <t>181152302</t>
  </si>
  <si>
    <t>Úprava pláně pro silnice a dálnice v zářezech se zhutněním</t>
  </si>
  <si>
    <t>1682311280</t>
  </si>
  <si>
    <t>11</t>
  </si>
  <si>
    <t>181351103</t>
  </si>
  <si>
    <t>Rozprostření ornice tl vrstvy do 200 mm pl do 500 m2 v rovině nebo ve svahu do 1:5 strojně</t>
  </si>
  <si>
    <t>-1220032562</t>
  </si>
  <si>
    <t>12</t>
  </si>
  <si>
    <t>181411131</t>
  </si>
  <si>
    <t>Založení parkového trávníku výsevem plochy do 1000 m2 v rovině a ve svahu do 1:5</t>
  </si>
  <si>
    <t>421705270</t>
  </si>
  <si>
    <t>13</t>
  </si>
  <si>
    <t>M</t>
  </si>
  <si>
    <t>00572410</t>
  </si>
  <si>
    <t>osivo směs travní parková</t>
  </si>
  <si>
    <t>kg</t>
  </si>
  <si>
    <t>1066150854</t>
  </si>
  <si>
    <t>105*0,02 'Přepočtené koeficientem množství</t>
  </si>
  <si>
    <t>Komunikace pozemní</t>
  </si>
  <si>
    <t>14</t>
  </si>
  <si>
    <t>564911511</t>
  </si>
  <si>
    <t>Podklad z R-materiálu tl 50 mm</t>
  </si>
  <si>
    <t>1557492553</t>
  </si>
  <si>
    <t>569831111</t>
  </si>
  <si>
    <t>Zpevnění krajnic štěrkodrtí tl 100 mm</t>
  </si>
  <si>
    <t>-1634292940</t>
  </si>
  <si>
    <t>16</t>
  </si>
  <si>
    <t>573211111</t>
  </si>
  <si>
    <t>Postřik živičný spojovací z asfaltu v množství 0,60 kg/m2</t>
  </si>
  <si>
    <t>1391409020</t>
  </si>
  <si>
    <t>17</t>
  </si>
  <si>
    <t>577144211</t>
  </si>
  <si>
    <t>Asfaltový beton vrstva obrusná ACO 11 (ABS) tř. II tl 50 mm š do 3 m z nemodifikovaného asfaltu</t>
  </si>
  <si>
    <t>784795401</t>
  </si>
  <si>
    <t>Ostatní konstrukce a práce, bourání</t>
  </si>
  <si>
    <t>18</t>
  </si>
  <si>
    <t>919732211</t>
  </si>
  <si>
    <t>Styčná spára napojení nového živičného povrchu na stávající za tepla š 15 mm hl 25 mm s prořezáním</t>
  </si>
  <si>
    <t>m</t>
  </si>
  <si>
    <t>-647247084</t>
  </si>
  <si>
    <t>997</t>
  </si>
  <si>
    <t>Přesun sutě</t>
  </si>
  <si>
    <t>19</t>
  </si>
  <si>
    <t>997221551</t>
  </si>
  <si>
    <t>Vodorovná doprava suti ze sypkých materiálů do 1 km</t>
  </si>
  <si>
    <t>-2040361574</t>
  </si>
  <si>
    <t>20</t>
  </si>
  <si>
    <t>997221559</t>
  </si>
  <si>
    <t>Příplatek ZKD 1 km u vodorovné dopravy suti ze sypkých materiálů</t>
  </si>
  <si>
    <t>-742585420</t>
  </si>
  <si>
    <t>67,5*2</t>
  </si>
  <si>
    <t>997221655</t>
  </si>
  <si>
    <t>-731801935</t>
  </si>
  <si>
    <t>998</t>
  </si>
  <si>
    <t>Přesun hmot</t>
  </si>
  <si>
    <t>22</t>
  </si>
  <si>
    <t>998225111</t>
  </si>
  <si>
    <t>Přesun hmot pro pozemní komunikace s krytem z kamene, monolitickým betonovým nebo živičným</t>
  </si>
  <si>
    <t>1660831576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</si>
</sst>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baseColWidth="10" defaultRowHeight="16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 ht="1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7" customHeight="1"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5" t="s">
        <v>6</v>
      </c>
      <c r="BT2" s="15" t="s">
        <v>7</v>
      </c>
    </row>
    <row r="3" spans="1:74" s="1" customFormat="1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36" t="s">
        <v>14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0"/>
      <c r="AQ5" s="20"/>
      <c r="AR5" s="18"/>
      <c r="BE5" s="233" t="s">
        <v>15</v>
      </c>
      <c r="BS5" s="15" t="s">
        <v>6</v>
      </c>
    </row>
    <row r="6" spans="1:74" s="1" customFormat="1" ht="37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38" t="s">
        <v>17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0"/>
      <c r="AQ6" s="20"/>
      <c r="AR6" s="18"/>
      <c r="BE6" s="234"/>
      <c r="BS6" s="15" t="s">
        <v>6</v>
      </c>
    </row>
    <row r="7" spans="1:74" s="1" customFormat="1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34"/>
      <c r="BS7" s="15" t="s">
        <v>6</v>
      </c>
    </row>
    <row r="8" spans="1:74" s="1" customFormat="1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34"/>
      <c r="BS8" s="15" t="s">
        <v>6</v>
      </c>
    </row>
    <row r="9" spans="1:74" s="1" customFormat="1" ht="14.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34"/>
      <c r="BS9" s="15" t="s">
        <v>6</v>
      </c>
    </row>
    <row r="10" spans="1:74" s="1" customFormat="1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34"/>
      <c r="BS10" s="15" t="s">
        <v>6</v>
      </c>
    </row>
    <row r="11" spans="1:74" s="1" customFormat="1" ht="18.5" customHeight="1">
      <c r="B11" s="19"/>
      <c r="C11" s="20"/>
      <c r="D11" s="20"/>
      <c r="E11" s="25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28</v>
      </c>
      <c r="AL11" s="20"/>
      <c r="AM11" s="20"/>
      <c r="AN11" s="25" t="s">
        <v>29</v>
      </c>
      <c r="AO11" s="20"/>
      <c r="AP11" s="20"/>
      <c r="AQ11" s="20"/>
      <c r="AR11" s="18"/>
      <c r="BE11" s="234"/>
      <c r="BS11" s="15" t="s">
        <v>6</v>
      </c>
    </row>
    <row r="12" spans="1:74" s="1" customFormat="1" ht="7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34"/>
      <c r="BS12" s="15" t="s">
        <v>6</v>
      </c>
    </row>
    <row r="13" spans="1:74" s="1" customFormat="1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31</v>
      </c>
      <c r="AO13" s="20"/>
      <c r="AP13" s="20"/>
      <c r="AQ13" s="20"/>
      <c r="AR13" s="18"/>
      <c r="BE13" s="234"/>
      <c r="BS13" s="15" t="s">
        <v>6</v>
      </c>
    </row>
    <row r="14" spans="1:74" ht="13">
      <c r="B14" s="19"/>
      <c r="C14" s="20"/>
      <c r="D14" s="20"/>
      <c r="E14" s="239" t="s">
        <v>31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7" t="s">
        <v>28</v>
      </c>
      <c r="AL14" s="20"/>
      <c r="AM14" s="20"/>
      <c r="AN14" s="29" t="s">
        <v>31</v>
      </c>
      <c r="AO14" s="20"/>
      <c r="AP14" s="20"/>
      <c r="AQ14" s="20"/>
      <c r="AR14" s="18"/>
      <c r="BE14" s="234"/>
      <c r="BS14" s="15" t="s">
        <v>6</v>
      </c>
    </row>
    <row r="15" spans="1:74" s="1" customFormat="1" ht="7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34"/>
      <c r="BS15" s="15" t="s">
        <v>4</v>
      </c>
    </row>
    <row r="16" spans="1:74" s="1" customFormat="1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34"/>
      <c r="BS16" s="15" t="s">
        <v>4</v>
      </c>
    </row>
    <row r="17" spans="1:71" s="1" customFormat="1" ht="18.5" customHeight="1">
      <c r="B17" s="19"/>
      <c r="C17" s="20"/>
      <c r="D17" s="20"/>
      <c r="E17" s="25" t="s">
        <v>33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28</v>
      </c>
      <c r="AL17" s="20"/>
      <c r="AM17" s="20"/>
      <c r="AN17" s="25" t="s">
        <v>1</v>
      </c>
      <c r="AO17" s="20"/>
      <c r="AP17" s="20"/>
      <c r="AQ17" s="20"/>
      <c r="AR17" s="18"/>
      <c r="BE17" s="234"/>
      <c r="BS17" s="15" t="s">
        <v>34</v>
      </c>
    </row>
    <row r="18" spans="1:71" s="1" customFormat="1" ht="7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34"/>
      <c r="BS18" s="15" t="s">
        <v>6</v>
      </c>
    </row>
    <row r="19" spans="1:71" s="1" customFormat="1" ht="12" customHeight="1">
      <c r="B19" s="19"/>
      <c r="C19" s="20"/>
      <c r="D19" s="27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36</v>
      </c>
      <c r="AO19" s="20"/>
      <c r="AP19" s="20"/>
      <c r="AQ19" s="20"/>
      <c r="AR19" s="18"/>
      <c r="BE19" s="234"/>
      <c r="BS19" s="15" t="s">
        <v>6</v>
      </c>
    </row>
    <row r="20" spans="1:71" s="1" customFormat="1" ht="18.5" customHeight="1">
      <c r="B20" s="19"/>
      <c r="C20" s="20"/>
      <c r="D20" s="20"/>
      <c r="E20" s="25" t="s">
        <v>37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28</v>
      </c>
      <c r="AL20" s="20"/>
      <c r="AM20" s="20"/>
      <c r="AN20" s="25" t="s">
        <v>38</v>
      </c>
      <c r="AO20" s="20"/>
      <c r="AP20" s="20"/>
      <c r="AQ20" s="20"/>
      <c r="AR20" s="18"/>
      <c r="BE20" s="234"/>
      <c r="BS20" s="15" t="s">
        <v>34</v>
      </c>
    </row>
    <row r="21" spans="1:71" s="1" customFormat="1" ht="7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34"/>
    </row>
    <row r="22" spans="1:71" s="1" customFormat="1" ht="12" customHeight="1">
      <c r="B22" s="19"/>
      <c r="C22" s="20"/>
      <c r="D22" s="27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34"/>
    </row>
    <row r="23" spans="1:71" s="1" customFormat="1" ht="16.5" customHeight="1">
      <c r="B23" s="19"/>
      <c r="C23" s="20"/>
      <c r="D23" s="20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0"/>
      <c r="AP23" s="20"/>
      <c r="AQ23" s="20"/>
      <c r="AR23" s="18"/>
      <c r="BE23" s="234"/>
    </row>
    <row r="24" spans="1:71" s="1" customFormat="1" ht="7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34"/>
    </row>
    <row r="25" spans="1:71" s="1" customFormat="1" ht="7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34"/>
    </row>
    <row r="26" spans="1:71" s="2" customFormat="1" ht="26" customHeight="1">
      <c r="A26" s="32"/>
      <c r="B26" s="33"/>
      <c r="C26" s="34"/>
      <c r="D26" s="35" t="s">
        <v>40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2">
        <f>ROUND(AG94,2)</f>
        <v>0</v>
      </c>
      <c r="AL26" s="243"/>
      <c r="AM26" s="243"/>
      <c r="AN26" s="243"/>
      <c r="AO26" s="243"/>
      <c r="AP26" s="34"/>
      <c r="AQ26" s="34"/>
      <c r="AR26" s="37"/>
      <c r="BE26" s="234"/>
    </row>
    <row r="27" spans="1:71" s="2" customFormat="1" ht="7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34"/>
    </row>
    <row r="28" spans="1:71" s="2" customFormat="1" ht="13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44" t="s">
        <v>41</v>
      </c>
      <c r="M28" s="244"/>
      <c r="N28" s="244"/>
      <c r="O28" s="244"/>
      <c r="P28" s="244"/>
      <c r="Q28" s="34"/>
      <c r="R28" s="34"/>
      <c r="S28" s="34"/>
      <c r="T28" s="34"/>
      <c r="U28" s="34"/>
      <c r="V28" s="34"/>
      <c r="W28" s="244" t="s">
        <v>42</v>
      </c>
      <c r="X28" s="244"/>
      <c r="Y28" s="244"/>
      <c r="Z28" s="244"/>
      <c r="AA28" s="244"/>
      <c r="AB28" s="244"/>
      <c r="AC28" s="244"/>
      <c r="AD28" s="244"/>
      <c r="AE28" s="244"/>
      <c r="AF28" s="34"/>
      <c r="AG28" s="34"/>
      <c r="AH28" s="34"/>
      <c r="AI28" s="34"/>
      <c r="AJ28" s="34"/>
      <c r="AK28" s="244" t="s">
        <v>43</v>
      </c>
      <c r="AL28" s="244"/>
      <c r="AM28" s="244"/>
      <c r="AN28" s="244"/>
      <c r="AO28" s="244"/>
      <c r="AP28" s="34"/>
      <c r="AQ28" s="34"/>
      <c r="AR28" s="37"/>
      <c r="BE28" s="234"/>
    </row>
    <row r="29" spans="1:71" s="3" customFormat="1" ht="14.5" customHeight="1">
      <c r="B29" s="38"/>
      <c r="C29" s="39"/>
      <c r="D29" s="27" t="s">
        <v>44</v>
      </c>
      <c r="E29" s="39"/>
      <c r="F29" s="27" t="s">
        <v>45</v>
      </c>
      <c r="G29" s="39"/>
      <c r="H29" s="39"/>
      <c r="I29" s="39"/>
      <c r="J29" s="39"/>
      <c r="K29" s="39"/>
      <c r="L29" s="247">
        <v>0.21</v>
      </c>
      <c r="M29" s="246"/>
      <c r="N29" s="246"/>
      <c r="O29" s="246"/>
      <c r="P29" s="246"/>
      <c r="Q29" s="39"/>
      <c r="R29" s="39"/>
      <c r="S29" s="39"/>
      <c r="T29" s="39"/>
      <c r="U29" s="39"/>
      <c r="V29" s="39"/>
      <c r="W29" s="245">
        <f>ROUND(AZ94, 2)</f>
        <v>0</v>
      </c>
      <c r="X29" s="246"/>
      <c r="Y29" s="246"/>
      <c r="Z29" s="246"/>
      <c r="AA29" s="246"/>
      <c r="AB29" s="246"/>
      <c r="AC29" s="246"/>
      <c r="AD29" s="246"/>
      <c r="AE29" s="246"/>
      <c r="AF29" s="39"/>
      <c r="AG29" s="39"/>
      <c r="AH29" s="39"/>
      <c r="AI29" s="39"/>
      <c r="AJ29" s="39"/>
      <c r="AK29" s="245">
        <f>ROUND(AV94, 2)</f>
        <v>0</v>
      </c>
      <c r="AL29" s="246"/>
      <c r="AM29" s="246"/>
      <c r="AN29" s="246"/>
      <c r="AO29" s="246"/>
      <c r="AP29" s="39"/>
      <c r="AQ29" s="39"/>
      <c r="AR29" s="40"/>
      <c r="BE29" s="235"/>
    </row>
    <row r="30" spans="1:71" s="3" customFormat="1" ht="14.5" customHeight="1">
      <c r="B30" s="38"/>
      <c r="C30" s="39"/>
      <c r="D30" s="39"/>
      <c r="E30" s="39"/>
      <c r="F30" s="27" t="s">
        <v>46</v>
      </c>
      <c r="G30" s="39"/>
      <c r="H30" s="39"/>
      <c r="I30" s="39"/>
      <c r="J30" s="39"/>
      <c r="K30" s="39"/>
      <c r="L30" s="247">
        <v>0.15</v>
      </c>
      <c r="M30" s="246"/>
      <c r="N30" s="246"/>
      <c r="O30" s="246"/>
      <c r="P30" s="246"/>
      <c r="Q30" s="39"/>
      <c r="R30" s="39"/>
      <c r="S30" s="39"/>
      <c r="T30" s="39"/>
      <c r="U30" s="39"/>
      <c r="V30" s="39"/>
      <c r="W30" s="245">
        <f>ROUND(BA94, 2)</f>
        <v>0</v>
      </c>
      <c r="X30" s="246"/>
      <c r="Y30" s="246"/>
      <c r="Z30" s="246"/>
      <c r="AA30" s="246"/>
      <c r="AB30" s="246"/>
      <c r="AC30" s="246"/>
      <c r="AD30" s="246"/>
      <c r="AE30" s="246"/>
      <c r="AF30" s="39"/>
      <c r="AG30" s="39"/>
      <c r="AH30" s="39"/>
      <c r="AI30" s="39"/>
      <c r="AJ30" s="39"/>
      <c r="AK30" s="245">
        <f>ROUND(AW94, 2)</f>
        <v>0</v>
      </c>
      <c r="AL30" s="246"/>
      <c r="AM30" s="246"/>
      <c r="AN30" s="246"/>
      <c r="AO30" s="246"/>
      <c r="AP30" s="39"/>
      <c r="AQ30" s="39"/>
      <c r="AR30" s="40"/>
      <c r="BE30" s="235"/>
    </row>
    <row r="31" spans="1:71" s="3" customFormat="1" ht="14.5" hidden="1" customHeight="1">
      <c r="B31" s="38"/>
      <c r="C31" s="39"/>
      <c r="D31" s="39"/>
      <c r="E31" s="39"/>
      <c r="F31" s="27" t="s">
        <v>47</v>
      </c>
      <c r="G31" s="39"/>
      <c r="H31" s="39"/>
      <c r="I31" s="39"/>
      <c r="J31" s="39"/>
      <c r="K31" s="39"/>
      <c r="L31" s="247">
        <v>0.21</v>
      </c>
      <c r="M31" s="246"/>
      <c r="N31" s="246"/>
      <c r="O31" s="246"/>
      <c r="P31" s="246"/>
      <c r="Q31" s="39"/>
      <c r="R31" s="39"/>
      <c r="S31" s="39"/>
      <c r="T31" s="39"/>
      <c r="U31" s="39"/>
      <c r="V31" s="39"/>
      <c r="W31" s="245">
        <f>ROUND(BB94, 2)</f>
        <v>0</v>
      </c>
      <c r="X31" s="246"/>
      <c r="Y31" s="246"/>
      <c r="Z31" s="246"/>
      <c r="AA31" s="246"/>
      <c r="AB31" s="246"/>
      <c r="AC31" s="246"/>
      <c r="AD31" s="246"/>
      <c r="AE31" s="246"/>
      <c r="AF31" s="39"/>
      <c r="AG31" s="39"/>
      <c r="AH31" s="39"/>
      <c r="AI31" s="39"/>
      <c r="AJ31" s="39"/>
      <c r="AK31" s="245">
        <v>0</v>
      </c>
      <c r="AL31" s="246"/>
      <c r="AM31" s="246"/>
      <c r="AN31" s="246"/>
      <c r="AO31" s="246"/>
      <c r="AP31" s="39"/>
      <c r="AQ31" s="39"/>
      <c r="AR31" s="40"/>
      <c r="BE31" s="235"/>
    </row>
    <row r="32" spans="1:71" s="3" customFormat="1" ht="14.5" hidden="1" customHeight="1">
      <c r="B32" s="38"/>
      <c r="C32" s="39"/>
      <c r="D32" s="39"/>
      <c r="E32" s="39"/>
      <c r="F32" s="27" t="s">
        <v>48</v>
      </c>
      <c r="G32" s="39"/>
      <c r="H32" s="39"/>
      <c r="I32" s="39"/>
      <c r="J32" s="39"/>
      <c r="K32" s="39"/>
      <c r="L32" s="247">
        <v>0.15</v>
      </c>
      <c r="M32" s="246"/>
      <c r="N32" s="246"/>
      <c r="O32" s="246"/>
      <c r="P32" s="246"/>
      <c r="Q32" s="39"/>
      <c r="R32" s="39"/>
      <c r="S32" s="39"/>
      <c r="T32" s="39"/>
      <c r="U32" s="39"/>
      <c r="V32" s="39"/>
      <c r="W32" s="245">
        <f>ROUND(BC94, 2)</f>
        <v>0</v>
      </c>
      <c r="X32" s="246"/>
      <c r="Y32" s="246"/>
      <c r="Z32" s="246"/>
      <c r="AA32" s="246"/>
      <c r="AB32" s="246"/>
      <c r="AC32" s="246"/>
      <c r="AD32" s="246"/>
      <c r="AE32" s="246"/>
      <c r="AF32" s="39"/>
      <c r="AG32" s="39"/>
      <c r="AH32" s="39"/>
      <c r="AI32" s="39"/>
      <c r="AJ32" s="39"/>
      <c r="AK32" s="245">
        <v>0</v>
      </c>
      <c r="AL32" s="246"/>
      <c r="AM32" s="246"/>
      <c r="AN32" s="246"/>
      <c r="AO32" s="246"/>
      <c r="AP32" s="39"/>
      <c r="AQ32" s="39"/>
      <c r="AR32" s="40"/>
      <c r="BE32" s="235"/>
    </row>
    <row r="33" spans="1:57" s="3" customFormat="1" ht="14.5" hidden="1" customHeight="1">
      <c r="B33" s="38"/>
      <c r="C33" s="39"/>
      <c r="D33" s="39"/>
      <c r="E33" s="39"/>
      <c r="F33" s="27" t="s">
        <v>49</v>
      </c>
      <c r="G33" s="39"/>
      <c r="H33" s="39"/>
      <c r="I33" s="39"/>
      <c r="J33" s="39"/>
      <c r="K33" s="39"/>
      <c r="L33" s="247">
        <v>0</v>
      </c>
      <c r="M33" s="246"/>
      <c r="N33" s="246"/>
      <c r="O33" s="246"/>
      <c r="P33" s="246"/>
      <c r="Q33" s="39"/>
      <c r="R33" s="39"/>
      <c r="S33" s="39"/>
      <c r="T33" s="39"/>
      <c r="U33" s="39"/>
      <c r="V33" s="39"/>
      <c r="W33" s="245">
        <f>ROUND(BD94, 2)</f>
        <v>0</v>
      </c>
      <c r="X33" s="246"/>
      <c r="Y33" s="246"/>
      <c r="Z33" s="246"/>
      <c r="AA33" s="246"/>
      <c r="AB33" s="246"/>
      <c r="AC33" s="246"/>
      <c r="AD33" s="246"/>
      <c r="AE33" s="246"/>
      <c r="AF33" s="39"/>
      <c r="AG33" s="39"/>
      <c r="AH33" s="39"/>
      <c r="AI33" s="39"/>
      <c r="AJ33" s="39"/>
      <c r="AK33" s="245">
        <v>0</v>
      </c>
      <c r="AL33" s="246"/>
      <c r="AM33" s="246"/>
      <c r="AN33" s="246"/>
      <c r="AO33" s="246"/>
      <c r="AP33" s="39"/>
      <c r="AQ33" s="39"/>
      <c r="AR33" s="40"/>
      <c r="BE33" s="235"/>
    </row>
    <row r="34" spans="1:57" s="2" customFormat="1" ht="7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34"/>
    </row>
    <row r="35" spans="1:57" s="2" customFormat="1" ht="26" customHeight="1">
      <c r="A35" s="32"/>
      <c r="B35" s="33"/>
      <c r="C35" s="41"/>
      <c r="D35" s="42" t="s">
        <v>50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51</v>
      </c>
      <c r="U35" s="43"/>
      <c r="V35" s="43"/>
      <c r="W35" s="43"/>
      <c r="X35" s="248" t="s">
        <v>52</v>
      </c>
      <c r="Y35" s="249"/>
      <c r="Z35" s="249"/>
      <c r="AA35" s="249"/>
      <c r="AB35" s="249"/>
      <c r="AC35" s="43"/>
      <c r="AD35" s="43"/>
      <c r="AE35" s="43"/>
      <c r="AF35" s="43"/>
      <c r="AG35" s="43"/>
      <c r="AH35" s="43"/>
      <c r="AI35" s="43"/>
      <c r="AJ35" s="43"/>
      <c r="AK35" s="250">
        <f>SUM(AK26:AK33)</f>
        <v>0</v>
      </c>
      <c r="AL35" s="249"/>
      <c r="AM35" s="249"/>
      <c r="AN35" s="249"/>
      <c r="AO35" s="251"/>
      <c r="AP35" s="41"/>
      <c r="AQ35" s="41"/>
      <c r="AR35" s="37"/>
      <c r="BE35" s="32"/>
    </row>
    <row r="36" spans="1:57" s="2" customFormat="1" ht="7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5" customHeight="1">
      <c r="B49" s="45"/>
      <c r="C49" s="46"/>
      <c r="D49" s="47" t="s">
        <v>53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54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 ht="1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 ht="11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 ht="11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 ht="11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 ht="11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 ht="11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 ht="11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 ht="11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 ht="1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3">
      <c r="A60" s="32"/>
      <c r="B60" s="33"/>
      <c r="C60" s="34"/>
      <c r="D60" s="50" t="s">
        <v>55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0" t="s">
        <v>56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0" t="s">
        <v>55</v>
      </c>
      <c r="AI60" s="36"/>
      <c r="AJ60" s="36"/>
      <c r="AK60" s="36"/>
      <c r="AL60" s="36"/>
      <c r="AM60" s="50" t="s">
        <v>56</v>
      </c>
      <c r="AN60" s="36"/>
      <c r="AO60" s="36"/>
      <c r="AP60" s="34"/>
      <c r="AQ60" s="34"/>
      <c r="AR60" s="37"/>
      <c r="BE60" s="32"/>
    </row>
    <row r="61" spans="1:57" ht="1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 ht="11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 ht="11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3">
      <c r="A64" s="32"/>
      <c r="B64" s="33"/>
      <c r="C64" s="34"/>
      <c r="D64" s="47" t="s">
        <v>57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58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7"/>
      <c r="BE64" s="32"/>
    </row>
    <row r="65" spans="1:57" ht="11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 ht="11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 ht="11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 ht="11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 ht="11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 ht="11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 ht="1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 ht="11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 ht="11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 ht="11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3">
      <c r="A75" s="32"/>
      <c r="B75" s="33"/>
      <c r="C75" s="34"/>
      <c r="D75" s="50" t="s">
        <v>55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0" t="s">
        <v>56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0" t="s">
        <v>55</v>
      </c>
      <c r="AI75" s="36"/>
      <c r="AJ75" s="36"/>
      <c r="AK75" s="36"/>
      <c r="AL75" s="36"/>
      <c r="AM75" s="50" t="s">
        <v>56</v>
      </c>
      <c r="AN75" s="36"/>
      <c r="AO75" s="36"/>
      <c r="AP75" s="34"/>
      <c r="AQ75" s="34"/>
      <c r="AR75" s="37"/>
      <c r="BE75" s="32"/>
    </row>
    <row r="76" spans="1:57" s="2" customFormat="1" ht="1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7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7"/>
      <c r="BE77" s="32"/>
    </row>
    <row r="81" spans="1:91" s="2" customFormat="1" ht="7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7"/>
      <c r="BE81" s="32"/>
    </row>
    <row r="82" spans="1:91" s="2" customFormat="1" ht="25" customHeight="1">
      <c r="A82" s="32"/>
      <c r="B82" s="33"/>
      <c r="C82" s="21" t="s">
        <v>59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1" s="2" customFormat="1" ht="7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1" s="4" customFormat="1" ht="12" customHeight="1">
      <c r="B84" s="56"/>
      <c r="C84" s="27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P372020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7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52" t="str">
        <f>K6</f>
        <v>Bor, komunikace na p.č. 102_10</v>
      </c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61"/>
      <c r="AQ85" s="61"/>
      <c r="AR85" s="62"/>
    </row>
    <row r="86" spans="1:91" s="2" customFormat="1" ht="7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1" s="2" customFormat="1" ht="12" customHeight="1">
      <c r="A87" s="32"/>
      <c r="B87" s="33"/>
      <c r="C87" s="27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Bor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22</v>
      </c>
      <c r="AJ87" s="34"/>
      <c r="AK87" s="34"/>
      <c r="AL87" s="34"/>
      <c r="AM87" s="254" t="str">
        <f>IF(AN8= "","",AN8)</f>
        <v>8. 3. 2021</v>
      </c>
      <c r="AN87" s="254"/>
      <c r="AO87" s="34"/>
      <c r="AP87" s="34"/>
      <c r="AQ87" s="34"/>
      <c r="AR87" s="37"/>
      <c r="BE87" s="32"/>
    </row>
    <row r="88" spans="1:91" s="2" customFormat="1" ht="7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1" s="2" customFormat="1" ht="15.25" customHeight="1">
      <c r="A89" s="32"/>
      <c r="B89" s="33"/>
      <c r="C89" s="27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Obec Sadov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32</v>
      </c>
      <c r="AJ89" s="34"/>
      <c r="AK89" s="34"/>
      <c r="AL89" s="34"/>
      <c r="AM89" s="255" t="str">
        <f>IF(E17="","",E17)</f>
        <v xml:space="preserve"> </v>
      </c>
      <c r="AN89" s="256"/>
      <c r="AO89" s="256"/>
      <c r="AP89" s="256"/>
      <c r="AQ89" s="34"/>
      <c r="AR89" s="37"/>
      <c r="AS89" s="257" t="s">
        <v>60</v>
      </c>
      <c r="AT89" s="258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5" customHeight="1">
      <c r="A90" s="32"/>
      <c r="B90" s="33"/>
      <c r="C90" s="27" t="s">
        <v>30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35</v>
      </c>
      <c r="AJ90" s="34"/>
      <c r="AK90" s="34"/>
      <c r="AL90" s="34"/>
      <c r="AM90" s="255" t="str">
        <f>IF(E20="","",E20)</f>
        <v>GEOprojectKV s.r.o.</v>
      </c>
      <c r="AN90" s="256"/>
      <c r="AO90" s="256"/>
      <c r="AP90" s="256"/>
      <c r="AQ90" s="34"/>
      <c r="AR90" s="37"/>
      <c r="AS90" s="259"/>
      <c r="AT90" s="260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75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1"/>
      <c r="AT91" s="262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63" t="s">
        <v>61</v>
      </c>
      <c r="D92" s="264"/>
      <c r="E92" s="264"/>
      <c r="F92" s="264"/>
      <c r="G92" s="264"/>
      <c r="H92" s="71"/>
      <c r="I92" s="265" t="s">
        <v>62</v>
      </c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6" t="s">
        <v>63</v>
      </c>
      <c r="AH92" s="264"/>
      <c r="AI92" s="264"/>
      <c r="AJ92" s="264"/>
      <c r="AK92" s="264"/>
      <c r="AL92" s="264"/>
      <c r="AM92" s="264"/>
      <c r="AN92" s="265" t="s">
        <v>64</v>
      </c>
      <c r="AO92" s="264"/>
      <c r="AP92" s="267"/>
      <c r="AQ92" s="72" t="s">
        <v>65</v>
      </c>
      <c r="AR92" s="37"/>
      <c r="AS92" s="73" t="s">
        <v>66</v>
      </c>
      <c r="AT92" s="74" t="s">
        <v>67</v>
      </c>
      <c r="AU92" s="74" t="s">
        <v>68</v>
      </c>
      <c r="AV92" s="74" t="s">
        <v>69</v>
      </c>
      <c r="AW92" s="74" t="s">
        <v>70</v>
      </c>
      <c r="AX92" s="74" t="s">
        <v>71</v>
      </c>
      <c r="AY92" s="74" t="s">
        <v>72</v>
      </c>
      <c r="AZ92" s="74" t="s">
        <v>73</v>
      </c>
      <c r="BA92" s="74" t="s">
        <v>74</v>
      </c>
      <c r="BB92" s="74" t="s">
        <v>75</v>
      </c>
      <c r="BC92" s="74" t="s">
        <v>76</v>
      </c>
      <c r="BD92" s="75" t="s">
        <v>77</v>
      </c>
      <c r="BE92" s="32"/>
    </row>
    <row r="93" spans="1:91" s="2" customFormat="1" ht="10.7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5" customHeight="1">
      <c r="B94" s="79"/>
      <c r="C94" s="80" t="s">
        <v>78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71">
        <f>ROUND(AG95,2)</f>
        <v>0</v>
      </c>
      <c r="AH94" s="271"/>
      <c r="AI94" s="271"/>
      <c r="AJ94" s="271"/>
      <c r="AK94" s="271"/>
      <c r="AL94" s="271"/>
      <c r="AM94" s="271"/>
      <c r="AN94" s="272">
        <f>SUM(AG94,AT94)</f>
        <v>0</v>
      </c>
      <c r="AO94" s="272"/>
      <c r="AP94" s="272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79</v>
      </c>
      <c r="BT94" s="89" t="s">
        <v>80</v>
      </c>
      <c r="BU94" s="90" t="s">
        <v>81</v>
      </c>
      <c r="BV94" s="89" t="s">
        <v>82</v>
      </c>
      <c r="BW94" s="89" t="s">
        <v>5</v>
      </c>
      <c r="BX94" s="89" t="s">
        <v>83</v>
      </c>
      <c r="CL94" s="89" t="s">
        <v>1</v>
      </c>
    </row>
    <row r="95" spans="1:91" s="7" customFormat="1" ht="16.5" customHeight="1">
      <c r="A95" s="91" t="s">
        <v>84</v>
      </c>
      <c r="B95" s="92"/>
      <c r="C95" s="93"/>
      <c r="D95" s="270" t="s">
        <v>85</v>
      </c>
      <c r="E95" s="270"/>
      <c r="F95" s="270"/>
      <c r="G95" s="270"/>
      <c r="H95" s="270"/>
      <c r="I95" s="94"/>
      <c r="J95" s="270" t="s">
        <v>86</v>
      </c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68">
        <f>'SO 101 - oprava komunikace'!J32</f>
        <v>0</v>
      </c>
      <c r="AH95" s="269"/>
      <c r="AI95" s="269"/>
      <c r="AJ95" s="269"/>
      <c r="AK95" s="269"/>
      <c r="AL95" s="269"/>
      <c r="AM95" s="269"/>
      <c r="AN95" s="268">
        <f>SUM(AG95,AT95)</f>
        <v>0</v>
      </c>
      <c r="AO95" s="269"/>
      <c r="AP95" s="269"/>
      <c r="AQ95" s="95" t="s">
        <v>87</v>
      </c>
      <c r="AR95" s="96"/>
      <c r="AS95" s="97">
        <v>0</v>
      </c>
      <c r="AT95" s="98">
        <f>ROUND(SUM(AV95:AW95),2)</f>
        <v>0</v>
      </c>
      <c r="AU95" s="99">
        <f>'SO 101 - oprava komunikace'!P132</f>
        <v>0</v>
      </c>
      <c r="AV95" s="98">
        <f>'SO 101 - oprava komunikace'!J35</f>
        <v>0</v>
      </c>
      <c r="AW95" s="98">
        <f>'SO 101 - oprava komunikace'!J36</f>
        <v>0</v>
      </c>
      <c r="AX95" s="98">
        <f>'SO 101 - oprava komunikace'!J37</f>
        <v>0</v>
      </c>
      <c r="AY95" s="98">
        <f>'SO 101 - oprava komunikace'!J38</f>
        <v>0</v>
      </c>
      <c r="AZ95" s="98">
        <f>'SO 101 - oprava komunikace'!F35</f>
        <v>0</v>
      </c>
      <c r="BA95" s="98">
        <f>'SO 101 - oprava komunikace'!F36</f>
        <v>0</v>
      </c>
      <c r="BB95" s="98">
        <f>'SO 101 - oprava komunikace'!F37</f>
        <v>0</v>
      </c>
      <c r="BC95" s="98">
        <f>'SO 101 - oprava komunikace'!F38</f>
        <v>0</v>
      </c>
      <c r="BD95" s="100">
        <f>'SO 101 - oprava komunikace'!F39</f>
        <v>0</v>
      </c>
      <c r="BT95" s="101" t="s">
        <v>88</v>
      </c>
      <c r="BV95" s="101" t="s">
        <v>82</v>
      </c>
      <c r="BW95" s="101" t="s">
        <v>89</v>
      </c>
      <c r="BX95" s="101" t="s">
        <v>5</v>
      </c>
      <c r="CL95" s="101" t="s">
        <v>1</v>
      </c>
      <c r="CM95" s="101" t="s">
        <v>90</v>
      </c>
    </row>
    <row r="96" spans="1:91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7" customHeight="1">
      <c r="A97" s="32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bEnh8OOlYADLCwAwoq/BQVTuBP853Kjr55a2OuMR/x0Pod5lxof30CPbcyIt0BLPc1KPXSuppOPdIkFCLpbY1w==" saltValue="9LDhRWl4YEWC6ujazdUUcQbVx6GR6oBC/qLxy/xQfCWPmE1DiFMvvZCkOvCJXNB73c/gO/bTsGsoC+Iil1r1D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101 - oprava komunikace'!C2" display="/" xr:uid="{00000000-0004-0000-0000-000000000000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8"/>
  <sheetViews>
    <sheetView showGridLines="0" workbookViewId="0">
      <selection activeCell="C1" sqref="C1"/>
    </sheetView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1" width="22.25" style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5" t="s">
        <v>89</v>
      </c>
    </row>
    <row r="3" spans="1:46" s="1" customFormat="1" ht="7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8"/>
      <c r="AT3" s="15" t="s">
        <v>90</v>
      </c>
    </row>
    <row r="4" spans="1:46" s="1" customFormat="1" ht="25" customHeight="1">
      <c r="B4" s="18"/>
      <c r="D4" s="104" t="s">
        <v>91</v>
      </c>
      <c r="L4" s="18"/>
      <c r="M4" s="105" t="s">
        <v>10</v>
      </c>
      <c r="AT4" s="15" t="s">
        <v>4</v>
      </c>
    </row>
    <row r="5" spans="1:46" s="1" customFormat="1" ht="7" customHeight="1">
      <c r="B5" s="18"/>
      <c r="L5" s="18"/>
    </row>
    <row r="6" spans="1:46" s="1" customFormat="1" ht="12" customHeight="1">
      <c r="B6" s="18"/>
      <c r="D6" s="106" t="s">
        <v>16</v>
      </c>
      <c r="L6" s="18"/>
    </row>
    <row r="7" spans="1:46" s="1" customFormat="1" ht="16.5" customHeight="1">
      <c r="B7" s="18"/>
      <c r="E7" s="274" t="str">
        <f>'Rekapitulace stavby'!K6</f>
        <v>Bor, komunikace na p.č. 102_10</v>
      </c>
      <c r="F7" s="275"/>
      <c r="G7" s="275"/>
      <c r="H7" s="275"/>
      <c r="L7" s="18"/>
    </row>
    <row r="8" spans="1:46" s="2" customFormat="1" ht="12" customHeight="1">
      <c r="A8" s="32"/>
      <c r="B8" s="37"/>
      <c r="C8" s="32"/>
      <c r="D8" s="106" t="s">
        <v>92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7"/>
      <c r="C9" s="32"/>
      <c r="D9" s="32"/>
      <c r="E9" s="276" t="s">
        <v>93</v>
      </c>
      <c r="F9" s="277"/>
      <c r="G9" s="277"/>
      <c r="H9" s="277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">
      <c r="A10" s="32"/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7"/>
      <c r="C11" s="32"/>
      <c r="D11" s="106" t="s">
        <v>18</v>
      </c>
      <c r="E11" s="32"/>
      <c r="F11" s="107" t="s">
        <v>1</v>
      </c>
      <c r="G11" s="32"/>
      <c r="H11" s="32"/>
      <c r="I11" s="106" t="s">
        <v>19</v>
      </c>
      <c r="J11" s="107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6" t="s">
        <v>20</v>
      </c>
      <c r="E12" s="32"/>
      <c r="F12" s="107" t="s">
        <v>21</v>
      </c>
      <c r="G12" s="32"/>
      <c r="H12" s="32"/>
      <c r="I12" s="106" t="s">
        <v>22</v>
      </c>
      <c r="J12" s="108" t="str">
        <f>'Rekapitulace stavby'!AN8</f>
        <v>8. 3. 2021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5" customHeight="1">
      <c r="A13" s="32"/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7"/>
      <c r="C14" s="32"/>
      <c r="D14" s="106" t="s">
        <v>24</v>
      </c>
      <c r="E14" s="32"/>
      <c r="F14" s="32"/>
      <c r="G14" s="32"/>
      <c r="H14" s="32"/>
      <c r="I14" s="106" t="s">
        <v>25</v>
      </c>
      <c r="J14" s="107" t="s">
        <v>26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7"/>
      <c r="C15" s="32"/>
      <c r="D15" s="32"/>
      <c r="E15" s="107" t="s">
        <v>27</v>
      </c>
      <c r="F15" s="32"/>
      <c r="G15" s="32"/>
      <c r="H15" s="32"/>
      <c r="I15" s="106" t="s">
        <v>28</v>
      </c>
      <c r="J15" s="107" t="s">
        <v>29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7" customHeight="1">
      <c r="A16" s="32"/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7"/>
      <c r="C17" s="32"/>
      <c r="D17" s="106" t="s">
        <v>30</v>
      </c>
      <c r="E17" s="32"/>
      <c r="F17" s="32"/>
      <c r="G17" s="32"/>
      <c r="H17" s="32"/>
      <c r="I17" s="106" t="s">
        <v>25</v>
      </c>
      <c r="J17" s="28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7"/>
      <c r="C18" s="32"/>
      <c r="D18" s="32"/>
      <c r="E18" s="278" t="str">
        <f>'Rekapitulace stavby'!E14</f>
        <v>Vyplň údaj</v>
      </c>
      <c r="F18" s="279"/>
      <c r="G18" s="279"/>
      <c r="H18" s="279"/>
      <c r="I18" s="106" t="s">
        <v>28</v>
      </c>
      <c r="J18" s="28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7" customHeight="1">
      <c r="A19" s="32"/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7"/>
      <c r="C20" s="32"/>
      <c r="D20" s="106" t="s">
        <v>32</v>
      </c>
      <c r="E20" s="32"/>
      <c r="F20" s="32"/>
      <c r="G20" s="32"/>
      <c r="H20" s="32"/>
      <c r="I20" s="106" t="s">
        <v>25</v>
      </c>
      <c r="J20" s="107" t="str">
        <f>IF('Rekapitulace stavby'!AN16="","",'Rekapitulace stavby'!AN16)</f>
        <v/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7"/>
      <c r="C21" s="32"/>
      <c r="D21" s="32"/>
      <c r="E21" s="107" t="str">
        <f>IF('Rekapitulace stavby'!E17="","",'Rekapitulace stavby'!E17)</f>
        <v xml:space="preserve"> </v>
      </c>
      <c r="F21" s="32"/>
      <c r="G21" s="32"/>
      <c r="H21" s="32"/>
      <c r="I21" s="106" t="s">
        <v>28</v>
      </c>
      <c r="J21" s="107" t="str">
        <f>IF('Rekapitulace stavby'!AN17="","",'Rekapitulace stavby'!AN17)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7" customHeight="1">
      <c r="A22" s="32"/>
      <c r="B22" s="37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7"/>
      <c r="C23" s="32"/>
      <c r="D23" s="106" t="s">
        <v>35</v>
      </c>
      <c r="E23" s="32"/>
      <c r="F23" s="32"/>
      <c r="G23" s="32"/>
      <c r="H23" s="32"/>
      <c r="I23" s="106" t="s">
        <v>25</v>
      </c>
      <c r="J23" s="107" t="s">
        <v>36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7"/>
      <c r="C24" s="32"/>
      <c r="D24" s="32"/>
      <c r="E24" s="107" t="s">
        <v>37</v>
      </c>
      <c r="F24" s="32"/>
      <c r="G24" s="32"/>
      <c r="H24" s="32"/>
      <c r="I24" s="106" t="s">
        <v>28</v>
      </c>
      <c r="J24" s="107" t="s">
        <v>38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7" customHeight="1">
      <c r="A25" s="32"/>
      <c r="B25" s="37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7"/>
      <c r="C26" s="32"/>
      <c r="D26" s="106" t="s">
        <v>39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91.25" customHeight="1">
      <c r="A27" s="109"/>
      <c r="B27" s="110"/>
      <c r="C27" s="109"/>
      <c r="D27" s="109"/>
      <c r="E27" s="280" t="s">
        <v>94</v>
      </c>
      <c r="F27" s="280"/>
      <c r="G27" s="280"/>
      <c r="H27" s="280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7" customHeight="1">
      <c r="A28" s="32"/>
      <c r="B28" s="37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7" customHeight="1">
      <c r="A29" s="32"/>
      <c r="B29" s="37"/>
      <c r="C29" s="32"/>
      <c r="D29" s="112"/>
      <c r="E29" s="112"/>
      <c r="F29" s="112"/>
      <c r="G29" s="112"/>
      <c r="H29" s="112"/>
      <c r="I29" s="112"/>
      <c r="J29" s="112"/>
      <c r="K29" s="112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5" customHeight="1">
      <c r="A30" s="32"/>
      <c r="B30" s="37"/>
      <c r="C30" s="32"/>
      <c r="D30" s="107" t="s">
        <v>95</v>
      </c>
      <c r="E30" s="32"/>
      <c r="F30" s="32"/>
      <c r="G30" s="32"/>
      <c r="H30" s="32"/>
      <c r="I30" s="32"/>
      <c r="J30" s="113">
        <f>J96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5" customHeight="1">
      <c r="A31" s="32"/>
      <c r="B31" s="37"/>
      <c r="C31" s="32"/>
      <c r="D31" s="114" t="s">
        <v>96</v>
      </c>
      <c r="E31" s="32"/>
      <c r="F31" s="32"/>
      <c r="G31" s="32"/>
      <c r="H31" s="32"/>
      <c r="I31" s="32"/>
      <c r="J31" s="113">
        <f>J105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5" customHeight="1">
      <c r="A32" s="32"/>
      <c r="B32" s="37"/>
      <c r="C32" s="32"/>
      <c r="D32" s="115" t="s">
        <v>40</v>
      </c>
      <c r="E32" s="32"/>
      <c r="F32" s="32"/>
      <c r="G32" s="32"/>
      <c r="H32" s="32"/>
      <c r="I32" s="32"/>
      <c r="J32" s="116">
        <f>ROUND(J30 + J31,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7" customHeight="1">
      <c r="A33" s="32"/>
      <c r="B33" s="37"/>
      <c r="C33" s="32"/>
      <c r="D33" s="112"/>
      <c r="E33" s="112"/>
      <c r="F33" s="112"/>
      <c r="G33" s="112"/>
      <c r="H33" s="112"/>
      <c r="I33" s="112"/>
      <c r="J33" s="112"/>
      <c r="K33" s="11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5" customHeight="1">
      <c r="A34" s="32"/>
      <c r="B34" s="37"/>
      <c r="C34" s="32"/>
      <c r="D34" s="32"/>
      <c r="E34" s="32"/>
      <c r="F34" s="117" t="s">
        <v>42</v>
      </c>
      <c r="G34" s="32"/>
      <c r="H34" s="32"/>
      <c r="I34" s="117" t="s">
        <v>41</v>
      </c>
      <c r="J34" s="117" t="s">
        <v>43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5" customHeight="1">
      <c r="A35" s="32"/>
      <c r="B35" s="37"/>
      <c r="C35" s="32"/>
      <c r="D35" s="118" t="s">
        <v>44</v>
      </c>
      <c r="E35" s="106" t="s">
        <v>45</v>
      </c>
      <c r="F35" s="119">
        <f>ROUND((SUM(BE105:BE112) + SUM(BE132:BE167)),  2)</f>
        <v>0</v>
      </c>
      <c r="G35" s="32"/>
      <c r="H35" s="32"/>
      <c r="I35" s="120">
        <v>0.21</v>
      </c>
      <c r="J35" s="119">
        <f>ROUND(((SUM(BE105:BE112) + SUM(BE132:BE167))*I35),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5" customHeight="1">
      <c r="A36" s="32"/>
      <c r="B36" s="37"/>
      <c r="C36" s="32"/>
      <c r="D36" s="32"/>
      <c r="E36" s="106" t="s">
        <v>46</v>
      </c>
      <c r="F36" s="119">
        <f>ROUND((SUM(BF105:BF112) + SUM(BF132:BF167)),  2)</f>
        <v>0</v>
      </c>
      <c r="G36" s="32"/>
      <c r="H36" s="32"/>
      <c r="I36" s="120">
        <v>0.15</v>
      </c>
      <c r="J36" s="119">
        <f>ROUND(((SUM(BF105:BF112) + SUM(BF132:BF167))*I36),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5" hidden="1" customHeight="1">
      <c r="A37" s="32"/>
      <c r="B37" s="37"/>
      <c r="C37" s="32"/>
      <c r="D37" s="32"/>
      <c r="E37" s="106" t="s">
        <v>47</v>
      </c>
      <c r="F37" s="119">
        <f>ROUND((SUM(BG105:BG112) + SUM(BG132:BG167)),  2)</f>
        <v>0</v>
      </c>
      <c r="G37" s="32"/>
      <c r="H37" s="32"/>
      <c r="I37" s="120">
        <v>0.21</v>
      </c>
      <c r="J37" s="119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5" hidden="1" customHeight="1">
      <c r="A38" s="32"/>
      <c r="B38" s="37"/>
      <c r="C38" s="32"/>
      <c r="D38" s="32"/>
      <c r="E38" s="106" t="s">
        <v>48</v>
      </c>
      <c r="F38" s="119">
        <f>ROUND((SUM(BH105:BH112) + SUM(BH132:BH167)),  2)</f>
        <v>0</v>
      </c>
      <c r="G38" s="32"/>
      <c r="H38" s="32"/>
      <c r="I38" s="120">
        <v>0.15</v>
      </c>
      <c r="J38" s="119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5" hidden="1" customHeight="1">
      <c r="A39" s="32"/>
      <c r="B39" s="37"/>
      <c r="C39" s="32"/>
      <c r="D39" s="32"/>
      <c r="E39" s="106" t="s">
        <v>49</v>
      </c>
      <c r="F39" s="119">
        <f>ROUND((SUM(BI105:BI112) + SUM(BI132:BI167)),  2)</f>
        <v>0</v>
      </c>
      <c r="G39" s="32"/>
      <c r="H39" s="32"/>
      <c r="I39" s="120">
        <v>0</v>
      </c>
      <c r="J39" s="119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7" customHeight="1">
      <c r="A40" s="32"/>
      <c r="B40" s="37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5" customHeight="1">
      <c r="A41" s="32"/>
      <c r="B41" s="37"/>
      <c r="C41" s="121"/>
      <c r="D41" s="122" t="s">
        <v>50</v>
      </c>
      <c r="E41" s="123"/>
      <c r="F41" s="123"/>
      <c r="G41" s="124" t="s">
        <v>51</v>
      </c>
      <c r="H41" s="125" t="s">
        <v>52</v>
      </c>
      <c r="I41" s="123"/>
      <c r="J41" s="126">
        <f>SUM(J32:J39)</f>
        <v>0</v>
      </c>
      <c r="K41" s="127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5" customHeight="1">
      <c r="A42" s="32"/>
      <c r="B42" s="37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5" customHeight="1">
      <c r="B43" s="18"/>
      <c r="L43" s="18"/>
    </row>
    <row r="44" spans="1:31" s="1" customFormat="1" ht="14.5" customHeight="1">
      <c r="B44" s="18"/>
      <c r="L44" s="18"/>
    </row>
    <row r="45" spans="1:31" s="1" customFormat="1" ht="14.5" customHeight="1">
      <c r="B45" s="18"/>
      <c r="L45" s="18"/>
    </row>
    <row r="46" spans="1:31" s="1" customFormat="1" ht="14.5" customHeight="1">
      <c r="B46" s="18"/>
      <c r="L46" s="18"/>
    </row>
    <row r="47" spans="1:31" s="1" customFormat="1" ht="14.5" customHeight="1">
      <c r="B47" s="18"/>
      <c r="L47" s="18"/>
    </row>
    <row r="48" spans="1:31" s="1" customFormat="1" ht="14.5" customHeight="1">
      <c r="B48" s="18"/>
      <c r="L48" s="18"/>
    </row>
    <row r="49" spans="1:31" s="1" customFormat="1" ht="14.5" customHeight="1">
      <c r="B49" s="18"/>
      <c r="L49" s="18"/>
    </row>
    <row r="50" spans="1:31" s="2" customFormat="1" ht="14.5" customHeight="1">
      <c r="B50" s="49"/>
      <c r="D50" s="128" t="s">
        <v>53</v>
      </c>
      <c r="E50" s="129"/>
      <c r="F50" s="129"/>
      <c r="G50" s="128" t="s">
        <v>54</v>
      </c>
      <c r="H50" s="129"/>
      <c r="I50" s="129"/>
      <c r="J50" s="129"/>
      <c r="K50" s="129"/>
      <c r="L50" s="49"/>
    </row>
    <row r="51" spans="1:31" ht="11">
      <c r="B51" s="18"/>
      <c r="L51" s="18"/>
    </row>
    <row r="52" spans="1:31" ht="11">
      <c r="B52" s="18"/>
      <c r="L52" s="18"/>
    </row>
    <row r="53" spans="1:31" ht="11">
      <c r="B53" s="18"/>
      <c r="L53" s="18"/>
    </row>
    <row r="54" spans="1:31" ht="11">
      <c r="B54" s="18"/>
      <c r="L54" s="18"/>
    </row>
    <row r="55" spans="1:31" ht="11">
      <c r="B55" s="18"/>
      <c r="L55" s="18"/>
    </row>
    <row r="56" spans="1:31" ht="11">
      <c r="B56" s="18"/>
      <c r="L56" s="18"/>
    </row>
    <row r="57" spans="1:31" ht="11">
      <c r="B57" s="18"/>
      <c r="L57" s="18"/>
    </row>
    <row r="58" spans="1:31" ht="11">
      <c r="B58" s="18"/>
      <c r="L58" s="18"/>
    </row>
    <row r="59" spans="1:31" ht="11">
      <c r="B59" s="18"/>
      <c r="L59" s="18"/>
    </row>
    <row r="60" spans="1:31" ht="11">
      <c r="B60" s="18"/>
      <c r="L60" s="18"/>
    </row>
    <row r="61" spans="1:31" s="2" customFormat="1" ht="13">
      <c r="A61" s="32"/>
      <c r="B61" s="37"/>
      <c r="C61" s="32"/>
      <c r="D61" s="130" t="s">
        <v>55</v>
      </c>
      <c r="E61" s="131"/>
      <c r="F61" s="132" t="s">
        <v>56</v>
      </c>
      <c r="G61" s="130" t="s">
        <v>55</v>
      </c>
      <c r="H61" s="131"/>
      <c r="I61" s="131"/>
      <c r="J61" s="133" t="s">
        <v>56</v>
      </c>
      <c r="K61" s="131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">
      <c r="B62" s="18"/>
      <c r="L62" s="18"/>
    </row>
    <row r="63" spans="1:31" ht="11">
      <c r="B63" s="18"/>
      <c r="L63" s="18"/>
    </row>
    <row r="64" spans="1:31" ht="11">
      <c r="B64" s="18"/>
      <c r="L64" s="18"/>
    </row>
    <row r="65" spans="1:31" s="2" customFormat="1" ht="13">
      <c r="A65" s="32"/>
      <c r="B65" s="37"/>
      <c r="C65" s="32"/>
      <c r="D65" s="128" t="s">
        <v>57</v>
      </c>
      <c r="E65" s="134"/>
      <c r="F65" s="134"/>
      <c r="G65" s="128" t="s">
        <v>58</v>
      </c>
      <c r="H65" s="134"/>
      <c r="I65" s="134"/>
      <c r="J65" s="134"/>
      <c r="K65" s="134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">
      <c r="B66" s="18"/>
      <c r="L66" s="18"/>
    </row>
    <row r="67" spans="1:31" ht="11">
      <c r="B67" s="18"/>
      <c r="L67" s="18"/>
    </row>
    <row r="68" spans="1:31" ht="11">
      <c r="B68" s="18"/>
      <c r="L68" s="18"/>
    </row>
    <row r="69" spans="1:31" ht="11">
      <c r="B69" s="18"/>
      <c r="L69" s="18"/>
    </row>
    <row r="70" spans="1:31" ht="11">
      <c r="B70" s="18"/>
      <c r="L70" s="18"/>
    </row>
    <row r="71" spans="1:31" ht="11">
      <c r="B71" s="18"/>
      <c r="L71" s="18"/>
    </row>
    <row r="72" spans="1:31" ht="11">
      <c r="B72" s="18"/>
      <c r="L72" s="18"/>
    </row>
    <row r="73" spans="1:31" ht="11">
      <c r="B73" s="18"/>
      <c r="L73" s="18"/>
    </row>
    <row r="74" spans="1:31" ht="11">
      <c r="B74" s="18"/>
      <c r="L74" s="18"/>
    </row>
    <row r="75" spans="1:31" ht="11">
      <c r="B75" s="18"/>
      <c r="L75" s="18"/>
    </row>
    <row r="76" spans="1:31" s="2" customFormat="1" ht="13">
      <c r="A76" s="32"/>
      <c r="B76" s="37"/>
      <c r="C76" s="32"/>
      <c r="D76" s="130" t="s">
        <v>55</v>
      </c>
      <c r="E76" s="131"/>
      <c r="F76" s="132" t="s">
        <v>56</v>
      </c>
      <c r="G76" s="130" t="s">
        <v>55</v>
      </c>
      <c r="H76" s="131"/>
      <c r="I76" s="131"/>
      <c r="J76" s="133" t="s">
        <v>56</v>
      </c>
      <c r="K76" s="131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5" customHeight="1">
      <c r="A77" s="32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7" customHeight="1">
      <c r="A81" s="3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5" customHeight="1">
      <c r="A82" s="32"/>
      <c r="B82" s="33"/>
      <c r="C82" s="21" t="s">
        <v>97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7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1" t="str">
        <f>E7</f>
        <v>Bor, komunikace na p.č. 102_10</v>
      </c>
      <c r="F85" s="282"/>
      <c r="G85" s="282"/>
      <c r="H85" s="282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92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52" t="str">
        <f>E9</f>
        <v>SO 101 - oprava komunikace</v>
      </c>
      <c r="F87" s="283"/>
      <c r="G87" s="283"/>
      <c r="H87" s="283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7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20</v>
      </c>
      <c r="D89" s="34"/>
      <c r="E89" s="34"/>
      <c r="F89" s="25" t="str">
        <f>F12</f>
        <v>Bor</v>
      </c>
      <c r="G89" s="34"/>
      <c r="H89" s="34"/>
      <c r="I89" s="27" t="s">
        <v>22</v>
      </c>
      <c r="J89" s="64" t="str">
        <f>IF(J12="","",J12)</f>
        <v>8. 3. 2021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7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5" customHeight="1">
      <c r="A91" s="32"/>
      <c r="B91" s="33"/>
      <c r="C91" s="27" t="s">
        <v>24</v>
      </c>
      <c r="D91" s="34"/>
      <c r="E91" s="34"/>
      <c r="F91" s="25" t="str">
        <f>E15</f>
        <v>Obec Sadov</v>
      </c>
      <c r="G91" s="34"/>
      <c r="H91" s="34"/>
      <c r="I91" s="27" t="s">
        <v>32</v>
      </c>
      <c r="J91" s="30" t="str">
        <f>E21</f>
        <v xml:space="preserve"> 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5" customHeight="1">
      <c r="A92" s="32"/>
      <c r="B92" s="33"/>
      <c r="C92" s="27" t="s">
        <v>30</v>
      </c>
      <c r="D92" s="34"/>
      <c r="E92" s="34"/>
      <c r="F92" s="25" t="str">
        <f>IF(E18="","",E18)</f>
        <v>Vyplň údaj</v>
      </c>
      <c r="G92" s="34"/>
      <c r="H92" s="34"/>
      <c r="I92" s="27" t="s">
        <v>35</v>
      </c>
      <c r="J92" s="30" t="str">
        <f>E24</f>
        <v>GEOprojectKV s.r.o.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2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39" t="s">
        <v>98</v>
      </c>
      <c r="D94" s="140"/>
      <c r="E94" s="140"/>
      <c r="F94" s="140"/>
      <c r="G94" s="140"/>
      <c r="H94" s="140"/>
      <c r="I94" s="140"/>
      <c r="J94" s="141" t="s">
        <v>99</v>
      </c>
      <c r="K94" s="140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2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5" customHeight="1">
      <c r="A96" s="32"/>
      <c r="B96" s="33"/>
      <c r="C96" s="142" t="s">
        <v>100</v>
      </c>
      <c r="D96" s="34"/>
      <c r="E96" s="34"/>
      <c r="F96" s="34"/>
      <c r="G96" s="34"/>
      <c r="H96" s="34"/>
      <c r="I96" s="34"/>
      <c r="J96" s="82">
        <f>J132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5" t="s">
        <v>101</v>
      </c>
    </row>
    <row r="97" spans="1:65" s="9" customFormat="1" ht="25" customHeight="1">
      <c r="B97" s="143"/>
      <c r="C97" s="144"/>
      <c r="D97" s="145" t="s">
        <v>102</v>
      </c>
      <c r="E97" s="146"/>
      <c r="F97" s="146"/>
      <c r="G97" s="146"/>
      <c r="H97" s="146"/>
      <c r="I97" s="146"/>
      <c r="J97" s="147">
        <f>J133</f>
        <v>0</v>
      </c>
      <c r="K97" s="144"/>
      <c r="L97" s="148"/>
    </row>
    <row r="98" spans="1:65" s="10" customFormat="1" ht="20" customHeight="1">
      <c r="B98" s="149"/>
      <c r="C98" s="150"/>
      <c r="D98" s="151" t="s">
        <v>103</v>
      </c>
      <c r="E98" s="152"/>
      <c r="F98" s="152"/>
      <c r="G98" s="152"/>
      <c r="H98" s="152"/>
      <c r="I98" s="152"/>
      <c r="J98" s="153">
        <f>J134</f>
        <v>0</v>
      </c>
      <c r="K98" s="150"/>
      <c r="L98" s="154"/>
    </row>
    <row r="99" spans="1:65" s="10" customFormat="1" ht="20" customHeight="1">
      <c r="B99" s="149"/>
      <c r="C99" s="150"/>
      <c r="D99" s="151" t="s">
        <v>104</v>
      </c>
      <c r="E99" s="152"/>
      <c r="F99" s="152"/>
      <c r="G99" s="152"/>
      <c r="H99" s="152"/>
      <c r="I99" s="152"/>
      <c r="J99" s="153">
        <f>J154</f>
        <v>0</v>
      </c>
      <c r="K99" s="150"/>
      <c r="L99" s="154"/>
    </row>
    <row r="100" spans="1:65" s="10" customFormat="1" ht="20" customHeight="1">
      <c r="B100" s="149"/>
      <c r="C100" s="150"/>
      <c r="D100" s="151" t="s">
        <v>105</v>
      </c>
      <c r="E100" s="152"/>
      <c r="F100" s="152"/>
      <c r="G100" s="152"/>
      <c r="H100" s="152"/>
      <c r="I100" s="152"/>
      <c r="J100" s="153">
        <f>J159</f>
        <v>0</v>
      </c>
      <c r="K100" s="150"/>
      <c r="L100" s="154"/>
    </row>
    <row r="101" spans="1:65" s="10" customFormat="1" ht="20" customHeight="1">
      <c r="B101" s="149"/>
      <c r="C101" s="150"/>
      <c r="D101" s="151" t="s">
        <v>106</v>
      </c>
      <c r="E101" s="152"/>
      <c r="F101" s="152"/>
      <c r="G101" s="152"/>
      <c r="H101" s="152"/>
      <c r="I101" s="152"/>
      <c r="J101" s="153">
        <f>J161</f>
        <v>0</v>
      </c>
      <c r="K101" s="150"/>
      <c r="L101" s="154"/>
    </row>
    <row r="102" spans="1:65" s="10" customFormat="1" ht="20" customHeight="1">
      <c r="B102" s="149"/>
      <c r="C102" s="150"/>
      <c r="D102" s="151" t="s">
        <v>107</v>
      </c>
      <c r="E102" s="152"/>
      <c r="F102" s="152"/>
      <c r="G102" s="152"/>
      <c r="H102" s="152"/>
      <c r="I102" s="152"/>
      <c r="J102" s="153">
        <f>J166</f>
        <v>0</v>
      </c>
      <c r="K102" s="150"/>
      <c r="L102" s="154"/>
    </row>
    <row r="103" spans="1:65" s="2" customFormat="1" ht="21.75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65" s="2" customFormat="1" ht="7" customHeight="1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49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65" s="2" customFormat="1" ht="29.25" customHeight="1">
      <c r="A105" s="32"/>
      <c r="B105" s="33"/>
      <c r="C105" s="142" t="s">
        <v>108</v>
      </c>
      <c r="D105" s="34"/>
      <c r="E105" s="34"/>
      <c r="F105" s="34"/>
      <c r="G105" s="34"/>
      <c r="H105" s="34"/>
      <c r="I105" s="34"/>
      <c r="J105" s="155">
        <f>ROUND(J106 + J107 + J108 + J109 + J110 + J111,2)</f>
        <v>0</v>
      </c>
      <c r="K105" s="34"/>
      <c r="L105" s="49"/>
      <c r="N105" s="156" t="s">
        <v>44</v>
      </c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65" s="2" customFormat="1" ht="18" customHeight="1">
      <c r="A106" s="32"/>
      <c r="B106" s="33"/>
      <c r="C106" s="34"/>
      <c r="D106" s="284" t="s">
        <v>109</v>
      </c>
      <c r="E106" s="285"/>
      <c r="F106" s="285"/>
      <c r="G106" s="34"/>
      <c r="H106" s="34"/>
      <c r="I106" s="34"/>
      <c r="J106" s="157">
        <v>0</v>
      </c>
      <c r="K106" s="34"/>
      <c r="L106" s="158"/>
      <c r="M106" s="159"/>
      <c r="N106" s="160" t="s">
        <v>45</v>
      </c>
      <c r="O106" s="159"/>
      <c r="P106" s="159"/>
      <c r="Q106" s="159"/>
      <c r="R106" s="159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62" t="s">
        <v>110</v>
      </c>
      <c r="AZ106" s="159"/>
      <c r="BA106" s="159"/>
      <c r="BB106" s="159"/>
      <c r="BC106" s="159"/>
      <c r="BD106" s="159"/>
      <c r="BE106" s="163">
        <f t="shared" ref="BE106:BE111" si="0">IF(N106="základní",J106,0)</f>
        <v>0</v>
      </c>
      <c r="BF106" s="163">
        <f t="shared" ref="BF106:BF111" si="1">IF(N106="snížená",J106,0)</f>
        <v>0</v>
      </c>
      <c r="BG106" s="163">
        <f t="shared" ref="BG106:BG111" si="2">IF(N106="zákl. přenesená",J106,0)</f>
        <v>0</v>
      </c>
      <c r="BH106" s="163">
        <f t="shared" ref="BH106:BH111" si="3">IF(N106="sníž. přenesená",J106,0)</f>
        <v>0</v>
      </c>
      <c r="BI106" s="163">
        <f t="shared" ref="BI106:BI111" si="4">IF(N106="nulová",J106,0)</f>
        <v>0</v>
      </c>
      <c r="BJ106" s="162" t="s">
        <v>88</v>
      </c>
      <c r="BK106" s="159"/>
      <c r="BL106" s="159"/>
      <c r="BM106" s="159"/>
    </row>
    <row r="107" spans="1:65" s="2" customFormat="1" ht="18" customHeight="1">
      <c r="A107" s="32"/>
      <c r="B107" s="33"/>
      <c r="C107" s="34"/>
      <c r="D107" s="284" t="s">
        <v>111</v>
      </c>
      <c r="E107" s="285"/>
      <c r="F107" s="285"/>
      <c r="G107" s="34"/>
      <c r="H107" s="34"/>
      <c r="I107" s="34"/>
      <c r="J107" s="157">
        <v>0</v>
      </c>
      <c r="K107" s="34"/>
      <c r="L107" s="158"/>
      <c r="M107" s="159"/>
      <c r="N107" s="160" t="s">
        <v>45</v>
      </c>
      <c r="O107" s="159"/>
      <c r="P107" s="159"/>
      <c r="Q107" s="159"/>
      <c r="R107" s="159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62" t="s">
        <v>110</v>
      </c>
      <c r="AZ107" s="159"/>
      <c r="BA107" s="159"/>
      <c r="BB107" s="159"/>
      <c r="BC107" s="159"/>
      <c r="BD107" s="159"/>
      <c r="BE107" s="163">
        <f t="shared" si="0"/>
        <v>0</v>
      </c>
      <c r="BF107" s="163">
        <f t="shared" si="1"/>
        <v>0</v>
      </c>
      <c r="BG107" s="163">
        <f t="shared" si="2"/>
        <v>0</v>
      </c>
      <c r="BH107" s="163">
        <f t="shared" si="3"/>
        <v>0</v>
      </c>
      <c r="BI107" s="163">
        <f t="shared" si="4"/>
        <v>0</v>
      </c>
      <c r="BJ107" s="162" t="s">
        <v>88</v>
      </c>
      <c r="BK107" s="159"/>
      <c r="BL107" s="159"/>
      <c r="BM107" s="159"/>
    </row>
    <row r="108" spans="1:65" s="2" customFormat="1" ht="18" customHeight="1">
      <c r="A108" s="32"/>
      <c r="B108" s="33"/>
      <c r="C108" s="34"/>
      <c r="D108" s="284" t="s">
        <v>112</v>
      </c>
      <c r="E108" s="285"/>
      <c r="F108" s="285"/>
      <c r="G108" s="34"/>
      <c r="H108" s="34"/>
      <c r="I108" s="34"/>
      <c r="J108" s="157">
        <v>0</v>
      </c>
      <c r="K108" s="34"/>
      <c r="L108" s="158"/>
      <c r="M108" s="159"/>
      <c r="N108" s="160" t="s">
        <v>45</v>
      </c>
      <c r="O108" s="159"/>
      <c r="P108" s="159"/>
      <c r="Q108" s="159"/>
      <c r="R108" s="159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62" t="s">
        <v>110</v>
      </c>
      <c r="AZ108" s="159"/>
      <c r="BA108" s="159"/>
      <c r="BB108" s="159"/>
      <c r="BC108" s="159"/>
      <c r="BD108" s="159"/>
      <c r="BE108" s="163">
        <f t="shared" si="0"/>
        <v>0</v>
      </c>
      <c r="BF108" s="163">
        <f t="shared" si="1"/>
        <v>0</v>
      </c>
      <c r="BG108" s="163">
        <f t="shared" si="2"/>
        <v>0</v>
      </c>
      <c r="BH108" s="163">
        <f t="shared" si="3"/>
        <v>0</v>
      </c>
      <c r="BI108" s="163">
        <f t="shared" si="4"/>
        <v>0</v>
      </c>
      <c r="BJ108" s="162" t="s">
        <v>88</v>
      </c>
      <c r="BK108" s="159"/>
      <c r="BL108" s="159"/>
      <c r="BM108" s="159"/>
    </row>
    <row r="109" spans="1:65" s="2" customFormat="1" ht="18" customHeight="1">
      <c r="A109" s="32"/>
      <c r="B109" s="33"/>
      <c r="C109" s="34"/>
      <c r="D109" s="284" t="s">
        <v>113</v>
      </c>
      <c r="E109" s="285"/>
      <c r="F109" s="285"/>
      <c r="G109" s="34"/>
      <c r="H109" s="34"/>
      <c r="I109" s="34"/>
      <c r="J109" s="157">
        <v>0</v>
      </c>
      <c r="K109" s="34"/>
      <c r="L109" s="158"/>
      <c r="M109" s="159"/>
      <c r="N109" s="160" t="s">
        <v>45</v>
      </c>
      <c r="O109" s="159"/>
      <c r="P109" s="159"/>
      <c r="Q109" s="159"/>
      <c r="R109" s="159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62" t="s">
        <v>110</v>
      </c>
      <c r="AZ109" s="159"/>
      <c r="BA109" s="159"/>
      <c r="BB109" s="159"/>
      <c r="BC109" s="159"/>
      <c r="BD109" s="159"/>
      <c r="BE109" s="163">
        <f t="shared" si="0"/>
        <v>0</v>
      </c>
      <c r="BF109" s="163">
        <f t="shared" si="1"/>
        <v>0</v>
      </c>
      <c r="BG109" s="163">
        <f t="shared" si="2"/>
        <v>0</v>
      </c>
      <c r="BH109" s="163">
        <f t="shared" si="3"/>
        <v>0</v>
      </c>
      <c r="BI109" s="163">
        <f t="shared" si="4"/>
        <v>0</v>
      </c>
      <c r="BJ109" s="162" t="s">
        <v>88</v>
      </c>
      <c r="BK109" s="159"/>
      <c r="BL109" s="159"/>
      <c r="BM109" s="159"/>
    </row>
    <row r="110" spans="1:65" s="2" customFormat="1" ht="18" customHeight="1">
      <c r="A110" s="32"/>
      <c r="B110" s="33"/>
      <c r="C110" s="34"/>
      <c r="D110" s="284" t="s">
        <v>114</v>
      </c>
      <c r="E110" s="285"/>
      <c r="F110" s="285"/>
      <c r="G110" s="34"/>
      <c r="H110" s="34"/>
      <c r="I110" s="34"/>
      <c r="J110" s="157">
        <v>0</v>
      </c>
      <c r="K110" s="34"/>
      <c r="L110" s="158"/>
      <c r="M110" s="159"/>
      <c r="N110" s="160" t="s">
        <v>45</v>
      </c>
      <c r="O110" s="159"/>
      <c r="P110" s="159"/>
      <c r="Q110" s="159"/>
      <c r="R110" s="159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62" t="s">
        <v>110</v>
      </c>
      <c r="AZ110" s="159"/>
      <c r="BA110" s="159"/>
      <c r="BB110" s="159"/>
      <c r="BC110" s="159"/>
      <c r="BD110" s="159"/>
      <c r="BE110" s="163">
        <f t="shared" si="0"/>
        <v>0</v>
      </c>
      <c r="BF110" s="163">
        <f t="shared" si="1"/>
        <v>0</v>
      </c>
      <c r="BG110" s="163">
        <f t="shared" si="2"/>
        <v>0</v>
      </c>
      <c r="BH110" s="163">
        <f t="shared" si="3"/>
        <v>0</v>
      </c>
      <c r="BI110" s="163">
        <f t="shared" si="4"/>
        <v>0</v>
      </c>
      <c r="BJ110" s="162" t="s">
        <v>88</v>
      </c>
      <c r="BK110" s="159"/>
      <c r="BL110" s="159"/>
      <c r="BM110" s="159"/>
    </row>
    <row r="111" spans="1:65" s="2" customFormat="1" ht="18" customHeight="1">
      <c r="A111" s="32"/>
      <c r="B111" s="33"/>
      <c r="C111" s="34"/>
      <c r="D111" s="286"/>
      <c r="E111" s="287"/>
      <c r="F111" s="287"/>
      <c r="G111" s="287"/>
      <c r="H111" s="287"/>
      <c r="I111" s="287"/>
      <c r="J111" s="288"/>
      <c r="K111" s="34"/>
      <c r="L111" s="158"/>
      <c r="M111" s="159"/>
      <c r="N111" s="160" t="s">
        <v>45</v>
      </c>
      <c r="O111" s="159"/>
      <c r="P111" s="159"/>
      <c r="Q111" s="159"/>
      <c r="R111" s="159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62" t="s">
        <v>115</v>
      </c>
      <c r="AZ111" s="159"/>
      <c r="BA111" s="159"/>
      <c r="BB111" s="159"/>
      <c r="BC111" s="159"/>
      <c r="BD111" s="159"/>
      <c r="BE111" s="163">
        <f t="shared" si="0"/>
        <v>0</v>
      </c>
      <c r="BF111" s="163">
        <f t="shared" si="1"/>
        <v>0</v>
      </c>
      <c r="BG111" s="163">
        <f t="shared" si="2"/>
        <v>0</v>
      </c>
      <c r="BH111" s="163">
        <f t="shared" si="3"/>
        <v>0</v>
      </c>
      <c r="BI111" s="163">
        <f t="shared" si="4"/>
        <v>0</v>
      </c>
      <c r="BJ111" s="162" t="s">
        <v>88</v>
      </c>
      <c r="BK111" s="159"/>
      <c r="BL111" s="159"/>
      <c r="BM111" s="159"/>
    </row>
    <row r="112" spans="1:65" s="2" customFormat="1" ht="1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64" t="s">
        <v>116</v>
      </c>
      <c r="D113" s="140"/>
      <c r="E113" s="140"/>
      <c r="F113" s="140"/>
      <c r="G113" s="140"/>
      <c r="H113" s="140"/>
      <c r="I113" s="140"/>
      <c r="J113" s="165">
        <f>ROUND(J96+J105,2)</f>
        <v>0</v>
      </c>
      <c r="K113" s="140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7" customHeight="1">
      <c r="A114" s="32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7" customHeight="1">
      <c r="A118" s="32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5" customHeight="1">
      <c r="A119" s="32"/>
      <c r="B119" s="33"/>
      <c r="C119" s="21" t="s">
        <v>117</v>
      </c>
      <c r="D119" s="34"/>
      <c r="E119" s="34"/>
      <c r="F119" s="34"/>
      <c r="G119" s="34"/>
      <c r="H119" s="34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7" customHeight="1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16</v>
      </c>
      <c r="D121" s="34"/>
      <c r="E121" s="34"/>
      <c r="F121" s="34"/>
      <c r="G121" s="34"/>
      <c r="H121" s="34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4"/>
      <c r="D122" s="34"/>
      <c r="E122" s="281" t="str">
        <f>E7</f>
        <v>Bor, komunikace na p.č. 102_10</v>
      </c>
      <c r="F122" s="282"/>
      <c r="G122" s="282"/>
      <c r="H122" s="282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92</v>
      </c>
      <c r="D123" s="34"/>
      <c r="E123" s="34"/>
      <c r="F123" s="34"/>
      <c r="G123" s="34"/>
      <c r="H123" s="34"/>
      <c r="I123" s="34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4"/>
      <c r="D124" s="34"/>
      <c r="E124" s="252" t="str">
        <f>E9</f>
        <v>SO 101 - oprava komunikace</v>
      </c>
      <c r="F124" s="283"/>
      <c r="G124" s="283"/>
      <c r="H124" s="283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7" customHeight="1">
      <c r="A125" s="32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20</v>
      </c>
      <c r="D126" s="34"/>
      <c r="E126" s="34"/>
      <c r="F126" s="25" t="str">
        <f>F12</f>
        <v>Bor</v>
      </c>
      <c r="G126" s="34"/>
      <c r="H126" s="34"/>
      <c r="I126" s="27" t="s">
        <v>22</v>
      </c>
      <c r="J126" s="64" t="str">
        <f>IF(J12="","",J12)</f>
        <v>8. 3. 2021</v>
      </c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7" customHeight="1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5" customHeight="1">
      <c r="A128" s="32"/>
      <c r="B128" s="33"/>
      <c r="C128" s="27" t="s">
        <v>24</v>
      </c>
      <c r="D128" s="34"/>
      <c r="E128" s="34"/>
      <c r="F128" s="25" t="str">
        <f>E15</f>
        <v>Obec Sadov</v>
      </c>
      <c r="G128" s="34"/>
      <c r="H128" s="34"/>
      <c r="I128" s="27" t="s">
        <v>32</v>
      </c>
      <c r="J128" s="30" t="str">
        <f>E21</f>
        <v xml:space="preserve"> </v>
      </c>
      <c r="K128" s="34"/>
      <c r="L128" s="49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5" customHeight="1">
      <c r="A129" s="32"/>
      <c r="B129" s="33"/>
      <c r="C129" s="27" t="s">
        <v>30</v>
      </c>
      <c r="D129" s="34"/>
      <c r="E129" s="34"/>
      <c r="F129" s="25" t="str">
        <f>IF(E18="","",E18)</f>
        <v>Vyplň údaj</v>
      </c>
      <c r="G129" s="34"/>
      <c r="H129" s="34"/>
      <c r="I129" s="27" t="s">
        <v>35</v>
      </c>
      <c r="J129" s="30" t="str">
        <f>E24</f>
        <v>GEOprojectKV s.r.o.</v>
      </c>
      <c r="K129" s="34"/>
      <c r="L129" s="49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25" customHeight="1">
      <c r="A130" s="32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49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66"/>
      <c r="B131" s="167"/>
      <c r="C131" s="168" t="s">
        <v>118</v>
      </c>
      <c r="D131" s="169" t="s">
        <v>65</v>
      </c>
      <c r="E131" s="169" t="s">
        <v>61</v>
      </c>
      <c r="F131" s="169" t="s">
        <v>62</v>
      </c>
      <c r="G131" s="169" t="s">
        <v>119</v>
      </c>
      <c r="H131" s="169" t="s">
        <v>120</v>
      </c>
      <c r="I131" s="169" t="s">
        <v>121</v>
      </c>
      <c r="J131" s="169" t="s">
        <v>99</v>
      </c>
      <c r="K131" s="170" t="s">
        <v>122</v>
      </c>
      <c r="L131" s="171"/>
      <c r="M131" s="73" t="s">
        <v>1</v>
      </c>
      <c r="N131" s="74" t="s">
        <v>44</v>
      </c>
      <c r="O131" s="74" t="s">
        <v>123</v>
      </c>
      <c r="P131" s="74" t="s">
        <v>124</v>
      </c>
      <c r="Q131" s="74" t="s">
        <v>125</v>
      </c>
      <c r="R131" s="74" t="s">
        <v>126</v>
      </c>
      <c r="S131" s="74" t="s">
        <v>127</v>
      </c>
      <c r="T131" s="75" t="s">
        <v>128</v>
      </c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</row>
    <row r="132" spans="1:65" s="2" customFormat="1" ht="22.75" customHeight="1">
      <c r="A132" s="32"/>
      <c r="B132" s="33"/>
      <c r="C132" s="80" t="s">
        <v>129</v>
      </c>
      <c r="D132" s="34"/>
      <c r="E132" s="34"/>
      <c r="F132" s="34"/>
      <c r="G132" s="34"/>
      <c r="H132" s="34"/>
      <c r="I132" s="34"/>
      <c r="J132" s="172">
        <f>BK132</f>
        <v>0</v>
      </c>
      <c r="K132" s="34"/>
      <c r="L132" s="37"/>
      <c r="M132" s="76"/>
      <c r="N132" s="173"/>
      <c r="O132" s="77"/>
      <c r="P132" s="174">
        <f>P133</f>
        <v>0</v>
      </c>
      <c r="Q132" s="77"/>
      <c r="R132" s="174">
        <f>R133</f>
        <v>13.805760000000001</v>
      </c>
      <c r="S132" s="77"/>
      <c r="T132" s="175">
        <f>T133</f>
        <v>67.5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5" t="s">
        <v>79</v>
      </c>
      <c r="AU132" s="15" t="s">
        <v>101</v>
      </c>
      <c r="BK132" s="176">
        <f>BK133</f>
        <v>0</v>
      </c>
    </row>
    <row r="133" spans="1:65" s="12" customFormat="1" ht="26" customHeight="1">
      <c r="B133" s="177"/>
      <c r="C133" s="178"/>
      <c r="D133" s="179" t="s">
        <v>79</v>
      </c>
      <c r="E133" s="180" t="s">
        <v>130</v>
      </c>
      <c r="F133" s="180" t="s">
        <v>131</v>
      </c>
      <c r="G133" s="178"/>
      <c r="H133" s="178"/>
      <c r="I133" s="181"/>
      <c r="J133" s="182">
        <f>BK133</f>
        <v>0</v>
      </c>
      <c r="K133" s="178"/>
      <c r="L133" s="183"/>
      <c r="M133" s="184"/>
      <c r="N133" s="185"/>
      <c r="O133" s="185"/>
      <c r="P133" s="186">
        <f>P134+P154+P159+P161+P166</f>
        <v>0</v>
      </c>
      <c r="Q133" s="185"/>
      <c r="R133" s="186">
        <f>R134+R154+R159+R161+R166</f>
        <v>13.805760000000001</v>
      </c>
      <c r="S133" s="185"/>
      <c r="T133" s="187">
        <f>T134+T154+T159+T161+T166</f>
        <v>67.5</v>
      </c>
      <c r="AR133" s="188" t="s">
        <v>88</v>
      </c>
      <c r="AT133" s="189" t="s">
        <v>79</v>
      </c>
      <c r="AU133" s="189" t="s">
        <v>80</v>
      </c>
      <c r="AY133" s="188" t="s">
        <v>132</v>
      </c>
      <c r="BK133" s="190">
        <f>BK134+BK154+BK159+BK161+BK166</f>
        <v>0</v>
      </c>
    </row>
    <row r="134" spans="1:65" s="12" customFormat="1" ht="22.75" customHeight="1">
      <c r="B134" s="177"/>
      <c r="C134" s="178"/>
      <c r="D134" s="179" t="s">
        <v>79</v>
      </c>
      <c r="E134" s="191" t="s">
        <v>88</v>
      </c>
      <c r="F134" s="191" t="s">
        <v>133</v>
      </c>
      <c r="G134" s="178"/>
      <c r="H134" s="178"/>
      <c r="I134" s="181"/>
      <c r="J134" s="192">
        <f>BK134</f>
        <v>0</v>
      </c>
      <c r="K134" s="178"/>
      <c r="L134" s="183"/>
      <c r="M134" s="184"/>
      <c r="N134" s="185"/>
      <c r="O134" s="185"/>
      <c r="P134" s="186">
        <f>SUM(P135:P153)</f>
        <v>0</v>
      </c>
      <c r="Q134" s="185"/>
      <c r="R134" s="186">
        <f>SUM(R135:R153)</f>
        <v>2.1000000000000003E-3</v>
      </c>
      <c r="S134" s="185"/>
      <c r="T134" s="187">
        <f>SUM(T135:T153)</f>
        <v>67.5</v>
      </c>
      <c r="AR134" s="188" t="s">
        <v>88</v>
      </c>
      <c r="AT134" s="189" t="s">
        <v>79</v>
      </c>
      <c r="AU134" s="189" t="s">
        <v>88</v>
      </c>
      <c r="AY134" s="188" t="s">
        <v>132</v>
      </c>
      <c r="BK134" s="190">
        <f>SUM(BK135:BK153)</f>
        <v>0</v>
      </c>
    </row>
    <row r="135" spans="1:65" s="2" customFormat="1" ht="26">
      <c r="A135" s="32"/>
      <c r="B135" s="33"/>
      <c r="C135" s="193" t="s">
        <v>88</v>
      </c>
      <c r="D135" s="193" t="s">
        <v>134</v>
      </c>
      <c r="E135" s="194" t="s">
        <v>135</v>
      </c>
      <c r="F135" s="195" t="s">
        <v>136</v>
      </c>
      <c r="G135" s="196" t="s">
        <v>137</v>
      </c>
      <c r="H135" s="197">
        <v>375</v>
      </c>
      <c r="I135" s="198"/>
      <c r="J135" s="199">
        <f>ROUND(I135*H135,2)</f>
        <v>0</v>
      </c>
      <c r="K135" s="195" t="s">
        <v>138</v>
      </c>
      <c r="L135" s="37"/>
      <c r="M135" s="200" t="s">
        <v>1</v>
      </c>
      <c r="N135" s="201" t="s">
        <v>45</v>
      </c>
      <c r="O135" s="69"/>
      <c r="P135" s="202">
        <f>O135*H135</f>
        <v>0</v>
      </c>
      <c r="Q135" s="202">
        <v>0</v>
      </c>
      <c r="R135" s="202">
        <f>Q135*H135</f>
        <v>0</v>
      </c>
      <c r="S135" s="202">
        <v>0.18</v>
      </c>
      <c r="T135" s="203">
        <f>S135*H135</f>
        <v>67.5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04" t="s">
        <v>139</v>
      </c>
      <c r="AT135" s="204" t="s">
        <v>134</v>
      </c>
      <c r="AU135" s="204" t="s">
        <v>90</v>
      </c>
      <c r="AY135" s="15" t="s">
        <v>132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15" t="s">
        <v>88</v>
      </c>
      <c r="BK135" s="205">
        <f>ROUND(I135*H135,2)</f>
        <v>0</v>
      </c>
      <c r="BL135" s="15" t="s">
        <v>139</v>
      </c>
      <c r="BM135" s="204" t="s">
        <v>140</v>
      </c>
    </row>
    <row r="136" spans="1:65" s="2" customFormat="1" ht="26">
      <c r="A136" s="32"/>
      <c r="B136" s="33"/>
      <c r="C136" s="193" t="s">
        <v>90</v>
      </c>
      <c r="D136" s="193" t="s">
        <v>134</v>
      </c>
      <c r="E136" s="194" t="s">
        <v>141</v>
      </c>
      <c r="F136" s="195" t="s">
        <v>142</v>
      </c>
      <c r="G136" s="196" t="s">
        <v>137</v>
      </c>
      <c r="H136" s="197">
        <v>160</v>
      </c>
      <c r="I136" s="198"/>
      <c r="J136" s="199">
        <f>ROUND(I136*H136,2)</f>
        <v>0</v>
      </c>
      <c r="K136" s="195" t="s">
        <v>138</v>
      </c>
      <c r="L136" s="37"/>
      <c r="M136" s="200" t="s">
        <v>1</v>
      </c>
      <c r="N136" s="201" t="s">
        <v>45</v>
      </c>
      <c r="O136" s="69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04" t="s">
        <v>139</v>
      </c>
      <c r="AT136" s="204" t="s">
        <v>134</v>
      </c>
      <c r="AU136" s="204" t="s">
        <v>90</v>
      </c>
      <c r="AY136" s="15" t="s">
        <v>132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5" t="s">
        <v>88</v>
      </c>
      <c r="BK136" s="205">
        <f>ROUND(I136*H136,2)</f>
        <v>0</v>
      </c>
      <c r="BL136" s="15" t="s">
        <v>139</v>
      </c>
      <c r="BM136" s="204" t="s">
        <v>143</v>
      </c>
    </row>
    <row r="137" spans="1:65" s="2" customFormat="1" ht="39">
      <c r="A137" s="32"/>
      <c r="B137" s="33"/>
      <c r="C137" s="193" t="s">
        <v>144</v>
      </c>
      <c r="D137" s="193" t="s">
        <v>134</v>
      </c>
      <c r="E137" s="194" t="s">
        <v>145</v>
      </c>
      <c r="F137" s="195" t="s">
        <v>146</v>
      </c>
      <c r="G137" s="196" t="s">
        <v>147</v>
      </c>
      <c r="H137" s="197">
        <v>5</v>
      </c>
      <c r="I137" s="198"/>
      <c r="J137" s="199">
        <f>ROUND(I137*H137,2)</f>
        <v>0</v>
      </c>
      <c r="K137" s="195" t="s">
        <v>138</v>
      </c>
      <c r="L137" s="37"/>
      <c r="M137" s="200" t="s">
        <v>1</v>
      </c>
      <c r="N137" s="201" t="s">
        <v>45</v>
      </c>
      <c r="O137" s="69"/>
      <c r="P137" s="202">
        <f>O137*H137</f>
        <v>0</v>
      </c>
      <c r="Q137" s="202">
        <v>0</v>
      </c>
      <c r="R137" s="202">
        <f>Q137*H137</f>
        <v>0</v>
      </c>
      <c r="S137" s="202">
        <v>0</v>
      </c>
      <c r="T137" s="203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04" t="s">
        <v>139</v>
      </c>
      <c r="AT137" s="204" t="s">
        <v>134</v>
      </c>
      <c r="AU137" s="204" t="s">
        <v>90</v>
      </c>
      <c r="AY137" s="15" t="s">
        <v>132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15" t="s">
        <v>88</v>
      </c>
      <c r="BK137" s="205">
        <f>ROUND(I137*H137,2)</f>
        <v>0</v>
      </c>
      <c r="BL137" s="15" t="s">
        <v>139</v>
      </c>
      <c r="BM137" s="204" t="s">
        <v>148</v>
      </c>
    </row>
    <row r="138" spans="1:65" s="2" customFormat="1" ht="33" customHeight="1">
      <c r="A138" s="32"/>
      <c r="B138" s="33"/>
      <c r="C138" s="193" t="s">
        <v>139</v>
      </c>
      <c r="D138" s="193" t="s">
        <v>134</v>
      </c>
      <c r="E138" s="194" t="s">
        <v>149</v>
      </c>
      <c r="F138" s="195" t="s">
        <v>150</v>
      </c>
      <c r="G138" s="196" t="s">
        <v>147</v>
      </c>
      <c r="H138" s="197">
        <v>10.5</v>
      </c>
      <c r="I138" s="198"/>
      <c r="J138" s="199">
        <f>ROUND(I138*H138,2)</f>
        <v>0</v>
      </c>
      <c r="K138" s="195" t="s">
        <v>138</v>
      </c>
      <c r="L138" s="37"/>
      <c r="M138" s="200" t="s">
        <v>1</v>
      </c>
      <c r="N138" s="201" t="s">
        <v>45</v>
      </c>
      <c r="O138" s="69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04" t="s">
        <v>139</v>
      </c>
      <c r="AT138" s="204" t="s">
        <v>134</v>
      </c>
      <c r="AU138" s="204" t="s">
        <v>90</v>
      </c>
      <c r="AY138" s="15" t="s">
        <v>132</v>
      </c>
      <c r="BE138" s="205">
        <f>IF(N138="základní",J138,0)</f>
        <v>0</v>
      </c>
      <c r="BF138" s="205">
        <f>IF(N138="snížená",J138,0)</f>
        <v>0</v>
      </c>
      <c r="BG138" s="205">
        <f>IF(N138="zákl. přenesená",J138,0)</f>
        <v>0</v>
      </c>
      <c r="BH138" s="205">
        <f>IF(N138="sníž. přenesená",J138,0)</f>
        <v>0</v>
      </c>
      <c r="BI138" s="205">
        <f>IF(N138="nulová",J138,0)</f>
        <v>0</v>
      </c>
      <c r="BJ138" s="15" t="s">
        <v>88</v>
      </c>
      <c r="BK138" s="205">
        <f>ROUND(I138*H138,2)</f>
        <v>0</v>
      </c>
      <c r="BL138" s="15" t="s">
        <v>139</v>
      </c>
      <c r="BM138" s="204" t="s">
        <v>151</v>
      </c>
    </row>
    <row r="139" spans="1:65" s="13" customFormat="1" ht="12">
      <c r="B139" s="206"/>
      <c r="C139" s="207"/>
      <c r="D139" s="208" t="s">
        <v>152</v>
      </c>
      <c r="E139" s="209" t="s">
        <v>1</v>
      </c>
      <c r="F139" s="210" t="s">
        <v>153</v>
      </c>
      <c r="G139" s="207"/>
      <c r="H139" s="211">
        <v>10.5</v>
      </c>
      <c r="I139" s="212"/>
      <c r="J139" s="207"/>
      <c r="K139" s="207"/>
      <c r="L139" s="213"/>
      <c r="M139" s="214"/>
      <c r="N139" s="215"/>
      <c r="O139" s="215"/>
      <c r="P139" s="215"/>
      <c r="Q139" s="215"/>
      <c r="R139" s="215"/>
      <c r="S139" s="215"/>
      <c r="T139" s="216"/>
      <c r="AT139" s="217" t="s">
        <v>152</v>
      </c>
      <c r="AU139" s="217" t="s">
        <v>90</v>
      </c>
      <c r="AV139" s="13" t="s">
        <v>90</v>
      </c>
      <c r="AW139" s="13" t="s">
        <v>34</v>
      </c>
      <c r="AX139" s="13" t="s">
        <v>88</v>
      </c>
      <c r="AY139" s="217" t="s">
        <v>132</v>
      </c>
    </row>
    <row r="140" spans="1:65" s="2" customFormat="1" ht="26">
      <c r="A140" s="32"/>
      <c r="B140" s="33"/>
      <c r="C140" s="193" t="s">
        <v>154</v>
      </c>
      <c r="D140" s="193" t="s">
        <v>134</v>
      </c>
      <c r="E140" s="194" t="s">
        <v>155</v>
      </c>
      <c r="F140" s="195" t="s">
        <v>156</v>
      </c>
      <c r="G140" s="196" t="s">
        <v>147</v>
      </c>
      <c r="H140" s="197">
        <v>10.5</v>
      </c>
      <c r="I140" s="198"/>
      <c r="J140" s="199">
        <f>ROUND(I140*H140,2)</f>
        <v>0</v>
      </c>
      <c r="K140" s="195" t="s">
        <v>138</v>
      </c>
      <c r="L140" s="37"/>
      <c r="M140" s="200" t="s">
        <v>1</v>
      </c>
      <c r="N140" s="201" t="s">
        <v>45</v>
      </c>
      <c r="O140" s="69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04" t="s">
        <v>139</v>
      </c>
      <c r="AT140" s="204" t="s">
        <v>134</v>
      </c>
      <c r="AU140" s="204" t="s">
        <v>90</v>
      </c>
      <c r="AY140" s="15" t="s">
        <v>132</v>
      </c>
      <c r="BE140" s="205">
        <f>IF(N140="základní",J140,0)</f>
        <v>0</v>
      </c>
      <c r="BF140" s="205">
        <f>IF(N140="snížená",J140,0)</f>
        <v>0</v>
      </c>
      <c r="BG140" s="205">
        <f>IF(N140="zákl. přenesená",J140,0)</f>
        <v>0</v>
      </c>
      <c r="BH140" s="205">
        <f>IF(N140="sníž. přenesená",J140,0)</f>
        <v>0</v>
      </c>
      <c r="BI140" s="205">
        <f>IF(N140="nulová",J140,0)</f>
        <v>0</v>
      </c>
      <c r="BJ140" s="15" t="s">
        <v>88</v>
      </c>
      <c r="BK140" s="205">
        <f>ROUND(I140*H140,2)</f>
        <v>0</v>
      </c>
      <c r="BL140" s="15" t="s">
        <v>139</v>
      </c>
      <c r="BM140" s="204" t="s">
        <v>157</v>
      </c>
    </row>
    <row r="141" spans="1:65" s="13" customFormat="1" ht="12">
      <c r="B141" s="206"/>
      <c r="C141" s="207"/>
      <c r="D141" s="208" t="s">
        <v>152</v>
      </c>
      <c r="E141" s="209" t="s">
        <v>1</v>
      </c>
      <c r="F141" s="210" t="s">
        <v>158</v>
      </c>
      <c r="G141" s="207"/>
      <c r="H141" s="211">
        <v>10.5</v>
      </c>
      <c r="I141" s="212"/>
      <c r="J141" s="207"/>
      <c r="K141" s="207"/>
      <c r="L141" s="213"/>
      <c r="M141" s="214"/>
      <c r="N141" s="215"/>
      <c r="O141" s="215"/>
      <c r="P141" s="215"/>
      <c r="Q141" s="215"/>
      <c r="R141" s="215"/>
      <c r="S141" s="215"/>
      <c r="T141" s="216"/>
      <c r="AT141" s="217" t="s">
        <v>152</v>
      </c>
      <c r="AU141" s="217" t="s">
        <v>90</v>
      </c>
      <c r="AV141" s="13" t="s">
        <v>90</v>
      </c>
      <c r="AW141" s="13" t="s">
        <v>34</v>
      </c>
      <c r="AX141" s="13" t="s">
        <v>88</v>
      </c>
      <c r="AY141" s="217" t="s">
        <v>132</v>
      </c>
    </row>
    <row r="142" spans="1:65" s="2" customFormat="1" ht="33" customHeight="1">
      <c r="A142" s="32"/>
      <c r="B142" s="33"/>
      <c r="C142" s="193" t="s">
        <v>159</v>
      </c>
      <c r="D142" s="193" t="s">
        <v>134</v>
      </c>
      <c r="E142" s="194" t="s">
        <v>160</v>
      </c>
      <c r="F142" s="195" t="s">
        <v>161</v>
      </c>
      <c r="G142" s="196" t="s">
        <v>147</v>
      </c>
      <c r="H142" s="197">
        <v>5.5</v>
      </c>
      <c r="I142" s="198"/>
      <c r="J142" s="199">
        <f>ROUND(I142*H142,2)</f>
        <v>0</v>
      </c>
      <c r="K142" s="195" t="s">
        <v>138</v>
      </c>
      <c r="L142" s="37"/>
      <c r="M142" s="200" t="s">
        <v>1</v>
      </c>
      <c r="N142" s="201" t="s">
        <v>45</v>
      </c>
      <c r="O142" s="69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04" t="s">
        <v>139</v>
      </c>
      <c r="AT142" s="204" t="s">
        <v>134</v>
      </c>
      <c r="AU142" s="204" t="s">
        <v>90</v>
      </c>
      <c r="AY142" s="15" t="s">
        <v>132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5" t="s">
        <v>88</v>
      </c>
      <c r="BK142" s="205">
        <f>ROUND(I142*H142,2)</f>
        <v>0</v>
      </c>
      <c r="BL142" s="15" t="s">
        <v>139</v>
      </c>
      <c r="BM142" s="204" t="s">
        <v>162</v>
      </c>
    </row>
    <row r="143" spans="1:65" s="13" customFormat="1" ht="12">
      <c r="B143" s="206"/>
      <c r="C143" s="207"/>
      <c r="D143" s="208" t="s">
        <v>152</v>
      </c>
      <c r="E143" s="209" t="s">
        <v>1</v>
      </c>
      <c r="F143" s="210" t="s">
        <v>163</v>
      </c>
      <c r="G143" s="207"/>
      <c r="H143" s="211">
        <v>5.5</v>
      </c>
      <c r="I143" s="212"/>
      <c r="J143" s="207"/>
      <c r="K143" s="207"/>
      <c r="L143" s="213"/>
      <c r="M143" s="214"/>
      <c r="N143" s="215"/>
      <c r="O143" s="215"/>
      <c r="P143" s="215"/>
      <c r="Q143" s="215"/>
      <c r="R143" s="215"/>
      <c r="S143" s="215"/>
      <c r="T143" s="216"/>
      <c r="AT143" s="217" t="s">
        <v>152</v>
      </c>
      <c r="AU143" s="217" t="s">
        <v>90</v>
      </c>
      <c r="AV143" s="13" t="s">
        <v>90</v>
      </c>
      <c r="AW143" s="13" t="s">
        <v>34</v>
      </c>
      <c r="AX143" s="13" t="s">
        <v>88</v>
      </c>
      <c r="AY143" s="217" t="s">
        <v>132</v>
      </c>
    </row>
    <row r="144" spans="1:65" s="2" customFormat="1" ht="26">
      <c r="A144" s="32"/>
      <c r="B144" s="33"/>
      <c r="C144" s="193" t="s">
        <v>164</v>
      </c>
      <c r="D144" s="193" t="s">
        <v>134</v>
      </c>
      <c r="E144" s="194" t="s">
        <v>165</v>
      </c>
      <c r="F144" s="195" t="s">
        <v>166</v>
      </c>
      <c r="G144" s="196" t="s">
        <v>167</v>
      </c>
      <c r="H144" s="197">
        <v>8.8000000000000007</v>
      </c>
      <c r="I144" s="198"/>
      <c r="J144" s="199">
        <f>ROUND(I144*H144,2)</f>
        <v>0</v>
      </c>
      <c r="K144" s="195" t="s">
        <v>138</v>
      </c>
      <c r="L144" s="37"/>
      <c r="M144" s="200" t="s">
        <v>1</v>
      </c>
      <c r="N144" s="201" t="s">
        <v>45</v>
      </c>
      <c r="O144" s="69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04" t="s">
        <v>139</v>
      </c>
      <c r="AT144" s="204" t="s">
        <v>134</v>
      </c>
      <c r="AU144" s="204" t="s">
        <v>90</v>
      </c>
      <c r="AY144" s="15" t="s">
        <v>132</v>
      </c>
      <c r="BE144" s="205">
        <f>IF(N144="základní",J144,0)</f>
        <v>0</v>
      </c>
      <c r="BF144" s="205">
        <f>IF(N144="snížená",J144,0)</f>
        <v>0</v>
      </c>
      <c r="BG144" s="205">
        <f>IF(N144="zákl. přenesená",J144,0)</f>
        <v>0</v>
      </c>
      <c r="BH144" s="205">
        <f>IF(N144="sníž. přenesená",J144,0)</f>
        <v>0</v>
      </c>
      <c r="BI144" s="205">
        <f>IF(N144="nulová",J144,0)</f>
        <v>0</v>
      </c>
      <c r="BJ144" s="15" t="s">
        <v>88</v>
      </c>
      <c r="BK144" s="205">
        <f>ROUND(I144*H144,2)</f>
        <v>0</v>
      </c>
      <c r="BL144" s="15" t="s">
        <v>139</v>
      </c>
      <c r="BM144" s="204" t="s">
        <v>168</v>
      </c>
    </row>
    <row r="145" spans="1:65" s="13" customFormat="1" ht="12">
      <c r="B145" s="206"/>
      <c r="C145" s="207"/>
      <c r="D145" s="208" t="s">
        <v>152</v>
      </c>
      <c r="E145" s="209" t="s">
        <v>1</v>
      </c>
      <c r="F145" s="210" t="s">
        <v>169</v>
      </c>
      <c r="G145" s="207"/>
      <c r="H145" s="211">
        <v>8.8000000000000007</v>
      </c>
      <c r="I145" s="212"/>
      <c r="J145" s="207"/>
      <c r="K145" s="207"/>
      <c r="L145" s="213"/>
      <c r="M145" s="214"/>
      <c r="N145" s="215"/>
      <c r="O145" s="215"/>
      <c r="P145" s="215"/>
      <c r="Q145" s="215"/>
      <c r="R145" s="215"/>
      <c r="S145" s="215"/>
      <c r="T145" s="216"/>
      <c r="AT145" s="217" t="s">
        <v>152</v>
      </c>
      <c r="AU145" s="217" t="s">
        <v>90</v>
      </c>
      <c r="AV145" s="13" t="s">
        <v>90</v>
      </c>
      <c r="AW145" s="13" t="s">
        <v>34</v>
      </c>
      <c r="AX145" s="13" t="s">
        <v>88</v>
      </c>
      <c r="AY145" s="217" t="s">
        <v>132</v>
      </c>
    </row>
    <row r="146" spans="1:65" s="2" customFormat="1" ht="16.5" customHeight="1">
      <c r="A146" s="32"/>
      <c r="B146" s="33"/>
      <c r="C146" s="193" t="s">
        <v>170</v>
      </c>
      <c r="D146" s="193" t="s">
        <v>134</v>
      </c>
      <c r="E146" s="194" t="s">
        <v>171</v>
      </c>
      <c r="F146" s="195" t="s">
        <v>172</v>
      </c>
      <c r="G146" s="196" t="s">
        <v>147</v>
      </c>
      <c r="H146" s="197">
        <v>5.5</v>
      </c>
      <c r="I146" s="198"/>
      <c r="J146" s="199">
        <f>ROUND(I146*H146,2)</f>
        <v>0</v>
      </c>
      <c r="K146" s="195" t="s">
        <v>138</v>
      </c>
      <c r="L146" s="37"/>
      <c r="M146" s="200" t="s">
        <v>1</v>
      </c>
      <c r="N146" s="201" t="s">
        <v>45</v>
      </c>
      <c r="O146" s="69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04" t="s">
        <v>139</v>
      </c>
      <c r="AT146" s="204" t="s">
        <v>134</v>
      </c>
      <c r="AU146" s="204" t="s">
        <v>90</v>
      </c>
      <c r="AY146" s="15" t="s">
        <v>132</v>
      </c>
      <c r="BE146" s="205">
        <f>IF(N146="základní",J146,0)</f>
        <v>0</v>
      </c>
      <c r="BF146" s="205">
        <f>IF(N146="snížená",J146,0)</f>
        <v>0</v>
      </c>
      <c r="BG146" s="205">
        <f>IF(N146="zákl. přenesená",J146,0)</f>
        <v>0</v>
      </c>
      <c r="BH146" s="205">
        <f>IF(N146="sníž. přenesená",J146,0)</f>
        <v>0</v>
      </c>
      <c r="BI146" s="205">
        <f>IF(N146="nulová",J146,0)</f>
        <v>0</v>
      </c>
      <c r="BJ146" s="15" t="s">
        <v>88</v>
      </c>
      <c r="BK146" s="205">
        <f>ROUND(I146*H146,2)</f>
        <v>0</v>
      </c>
      <c r="BL146" s="15" t="s">
        <v>139</v>
      </c>
      <c r="BM146" s="204" t="s">
        <v>173</v>
      </c>
    </row>
    <row r="147" spans="1:65" s="13" customFormat="1" ht="12">
      <c r="B147" s="206"/>
      <c r="C147" s="207"/>
      <c r="D147" s="208" t="s">
        <v>152</v>
      </c>
      <c r="E147" s="209" t="s">
        <v>1</v>
      </c>
      <c r="F147" s="210" t="s">
        <v>163</v>
      </c>
      <c r="G147" s="207"/>
      <c r="H147" s="211">
        <v>5.5</v>
      </c>
      <c r="I147" s="212"/>
      <c r="J147" s="207"/>
      <c r="K147" s="207"/>
      <c r="L147" s="213"/>
      <c r="M147" s="214"/>
      <c r="N147" s="215"/>
      <c r="O147" s="215"/>
      <c r="P147" s="215"/>
      <c r="Q147" s="215"/>
      <c r="R147" s="215"/>
      <c r="S147" s="215"/>
      <c r="T147" s="216"/>
      <c r="AT147" s="217" t="s">
        <v>152</v>
      </c>
      <c r="AU147" s="217" t="s">
        <v>90</v>
      </c>
      <c r="AV147" s="13" t="s">
        <v>90</v>
      </c>
      <c r="AW147" s="13" t="s">
        <v>34</v>
      </c>
      <c r="AX147" s="13" t="s">
        <v>88</v>
      </c>
      <c r="AY147" s="217" t="s">
        <v>132</v>
      </c>
    </row>
    <row r="148" spans="1:65" s="2" customFormat="1" ht="26">
      <c r="A148" s="32"/>
      <c r="B148" s="33"/>
      <c r="C148" s="193" t="s">
        <v>174</v>
      </c>
      <c r="D148" s="193" t="s">
        <v>134</v>
      </c>
      <c r="E148" s="194" t="s">
        <v>175</v>
      </c>
      <c r="F148" s="195" t="s">
        <v>176</v>
      </c>
      <c r="G148" s="196" t="s">
        <v>147</v>
      </c>
      <c r="H148" s="197">
        <v>5</v>
      </c>
      <c r="I148" s="198"/>
      <c r="J148" s="199">
        <f>ROUND(I148*H148,2)</f>
        <v>0</v>
      </c>
      <c r="K148" s="195" t="s">
        <v>138</v>
      </c>
      <c r="L148" s="37"/>
      <c r="M148" s="200" t="s">
        <v>1</v>
      </c>
      <c r="N148" s="201" t="s">
        <v>45</v>
      </c>
      <c r="O148" s="69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04" t="s">
        <v>139</v>
      </c>
      <c r="AT148" s="204" t="s">
        <v>134</v>
      </c>
      <c r="AU148" s="204" t="s">
        <v>90</v>
      </c>
      <c r="AY148" s="15" t="s">
        <v>132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5" t="s">
        <v>88</v>
      </c>
      <c r="BK148" s="205">
        <f>ROUND(I148*H148,2)</f>
        <v>0</v>
      </c>
      <c r="BL148" s="15" t="s">
        <v>139</v>
      </c>
      <c r="BM148" s="204" t="s">
        <v>177</v>
      </c>
    </row>
    <row r="149" spans="1:65" s="2" customFormat="1" ht="26">
      <c r="A149" s="32"/>
      <c r="B149" s="33"/>
      <c r="C149" s="193" t="s">
        <v>178</v>
      </c>
      <c r="D149" s="193" t="s">
        <v>134</v>
      </c>
      <c r="E149" s="194" t="s">
        <v>179</v>
      </c>
      <c r="F149" s="195" t="s">
        <v>180</v>
      </c>
      <c r="G149" s="196" t="s">
        <v>137</v>
      </c>
      <c r="H149" s="197">
        <v>375</v>
      </c>
      <c r="I149" s="198"/>
      <c r="J149" s="199">
        <f>ROUND(I149*H149,2)</f>
        <v>0</v>
      </c>
      <c r="K149" s="195" t="s">
        <v>138</v>
      </c>
      <c r="L149" s="37"/>
      <c r="M149" s="200" t="s">
        <v>1</v>
      </c>
      <c r="N149" s="201" t="s">
        <v>45</v>
      </c>
      <c r="O149" s="69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04" t="s">
        <v>139</v>
      </c>
      <c r="AT149" s="204" t="s">
        <v>134</v>
      </c>
      <c r="AU149" s="204" t="s">
        <v>90</v>
      </c>
      <c r="AY149" s="15" t="s">
        <v>132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15" t="s">
        <v>88</v>
      </c>
      <c r="BK149" s="205">
        <f>ROUND(I149*H149,2)</f>
        <v>0</v>
      </c>
      <c r="BL149" s="15" t="s">
        <v>139</v>
      </c>
      <c r="BM149" s="204" t="s">
        <v>181</v>
      </c>
    </row>
    <row r="150" spans="1:65" s="2" customFormat="1" ht="39">
      <c r="A150" s="32"/>
      <c r="B150" s="33"/>
      <c r="C150" s="193" t="s">
        <v>182</v>
      </c>
      <c r="D150" s="193" t="s">
        <v>134</v>
      </c>
      <c r="E150" s="194" t="s">
        <v>183</v>
      </c>
      <c r="F150" s="195" t="s">
        <v>184</v>
      </c>
      <c r="G150" s="196" t="s">
        <v>137</v>
      </c>
      <c r="H150" s="197">
        <v>105</v>
      </c>
      <c r="I150" s="198"/>
      <c r="J150" s="199">
        <f>ROUND(I150*H150,2)</f>
        <v>0</v>
      </c>
      <c r="K150" s="195" t="s">
        <v>138</v>
      </c>
      <c r="L150" s="37"/>
      <c r="M150" s="200" t="s">
        <v>1</v>
      </c>
      <c r="N150" s="201" t="s">
        <v>45</v>
      </c>
      <c r="O150" s="69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04" t="s">
        <v>139</v>
      </c>
      <c r="AT150" s="204" t="s">
        <v>134</v>
      </c>
      <c r="AU150" s="204" t="s">
        <v>90</v>
      </c>
      <c r="AY150" s="15" t="s">
        <v>132</v>
      </c>
      <c r="BE150" s="205">
        <f>IF(N150="základní",J150,0)</f>
        <v>0</v>
      </c>
      <c r="BF150" s="205">
        <f>IF(N150="snížená",J150,0)</f>
        <v>0</v>
      </c>
      <c r="BG150" s="205">
        <f>IF(N150="zákl. přenesená",J150,0)</f>
        <v>0</v>
      </c>
      <c r="BH150" s="205">
        <f>IF(N150="sníž. přenesená",J150,0)</f>
        <v>0</v>
      </c>
      <c r="BI150" s="205">
        <f>IF(N150="nulová",J150,0)</f>
        <v>0</v>
      </c>
      <c r="BJ150" s="15" t="s">
        <v>88</v>
      </c>
      <c r="BK150" s="205">
        <f>ROUND(I150*H150,2)</f>
        <v>0</v>
      </c>
      <c r="BL150" s="15" t="s">
        <v>139</v>
      </c>
      <c r="BM150" s="204" t="s">
        <v>185</v>
      </c>
    </row>
    <row r="151" spans="1:65" s="2" customFormat="1" ht="26">
      <c r="A151" s="32"/>
      <c r="B151" s="33"/>
      <c r="C151" s="193" t="s">
        <v>186</v>
      </c>
      <c r="D151" s="193" t="s">
        <v>134</v>
      </c>
      <c r="E151" s="194" t="s">
        <v>187</v>
      </c>
      <c r="F151" s="195" t="s">
        <v>188</v>
      </c>
      <c r="G151" s="196" t="s">
        <v>137</v>
      </c>
      <c r="H151" s="197">
        <v>105</v>
      </c>
      <c r="I151" s="198"/>
      <c r="J151" s="199">
        <f>ROUND(I151*H151,2)</f>
        <v>0</v>
      </c>
      <c r="K151" s="195" t="s">
        <v>138</v>
      </c>
      <c r="L151" s="37"/>
      <c r="M151" s="200" t="s">
        <v>1</v>
      </c>
      <c r="N151" s="201" t="s">
        <v>45</v>
      </c>
      <c r="O151" s="69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04" t="s">
        <v>139</v>
      </c>
      <c r="AT151" s="204" t="s">
        <v>134</v>
      </c>
      <c r="AU151" s="204" t="s">
        <v>90</v>
      </c>
      <c r="AY151" s="15" t="s">
        <v>132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15" t="s">
        <v>88</v>
      </c>
      <c r="BK151" s="205">
        <f>ROUND(I151*H151,2)</f>
        <v>0</v>
      </c>
      <c r="BL151" s="15" t="s">
        <v>139</v>
      </c>
      <c r="BM151" s="204" t="s">
        <v>189</v>
      </c>
    </row>
    <row r="152" spans="1:65" s="2" customFormat="1" ht="16.5" customHeight="1">
      <c r="A152" s="32"/>
      <c r="B152" s="33"/>
      <c r="C152" s="218" t="s">
        <v>190</v>
      </c>
      <c r="D152" s="218" t="s">
        <v>191</v>
      </c>
      <c r="E152" s="219" t="s">
        <v>192</v>
      </c>
      <c r="F152" s="220" t="s">
        <v>193</v>
      </c>
      <c r="G152" s="221" t="s">
        <v>194</v>
      </c>
      <c r="H152" s="222">
        <v>2.1</v>
      </c>
      <c r="I152" s="223"/>
      <c r="J152" s="224">
        <f>ROUND(I152*H152,2)</f>
        <v>0</v>
      </c>
      <c r="K152" s="220" t="s">
        <v>138</v>
      </c>
      <c r="L152" s="225"/>
      <c r="M152" s="226" t="s">
        <v>1</v>
      </c>
      <c r="N152" s="227" t="s">
        <v>45</v>
      </c>
      <c r="O152" s="69"/>
      <c r="P152" s="202">
        <f>O152*H152</f>
        <v>0</v>
      </c>
      <c r="Q152" s="202">
        <v>1E-3</v>
      </c>
      <c r="R152" s="202">
        <f>Q152*H152</f>
        <v>2.1000000000000003E-3</v>
      </c>
      <c r="S152" s="202">
        <v>0</v>
      </c>
      <c r="T152" s="203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04" t="s">
        <v>170</v>
      </c>
      <c r="AT152" s="204" t="s">
        <v>191</v>
      </c>
      <c r="AU152" s="204" t="s">
        <v>90</v>
      </c>
      <c r="AY152" s="15" t="s">
        <v>132</v>
      </c>
      <c r="BE152" s="205">
        <f>IF(N152="základní",J152,0)</f>
        <v>0</v>
      </c>
      <c r="BF152" s="205">
        <f>IF(N152="snížená",J152,0)</f>
        <v>0</v>
      </c>
      <c r="BG152" s="205">
        <f>IF(N152="zákl. přenesená",J152,0)</f>
        <v>0</v>
      </c>
      <c r="BH152" s="205">
        <f>IF(N152="sníž. přenesená",J152,0)</f>
        <v>0</v>
      </c>
      <c r="BI152" s="205">
        <f>IF(N152="nulová",J152,0)</f>
        <v>0</v>
      </c>
      <c r="BJ152" s="15" t="s">
        <v>88</v>
      </c>
      <c r="BK152" s="205">
        <f>ROUND(I152*H152,2)</f>
        <v>0</v>
      </c>
      <c r="BL152" s="15" t="s">
        <v>139</v>
      </c>
      <c r="BM152" s="204" t="s">
        <v>195</v>
      </c>
    </row>
    <row r="153" spans="1:65" s="13" customFormat="1" ht="12">
      <c r="B153" s="206"/>
      <c r="C153" s="207"/>
      <c r="D153" s="208" t="s">
        <v>152</v>
      </c>
      <c r="E153" s="207"/>
      <c r="F153" s="210" t="s">
        <v>196</v>
      </c>
      <c r="G153" s="207"/>
      <c r="H153" s="211">
        <v>2.1</v>
      </c>
      <c r="I153" s="212"/>
      <c r="J153" s="207"/>
      <c r="K153" s="207"/>
      <c r="L153" s="213"/>
      <c r="M153" s="214"/>
      <c r="N153" s="215"/>
      <c r="O153" s="215"/>
      <c r="P153" s="215"/>
      <c r="Q153" s="215"/>
      <c r="R153" s="215"/>
      <c r="S153" s="215"/>
      <c r="T153" s="216"/>
      <c r="AT153" s="217" t="s">
        <v>152</v>
      </c>
      <c r="AU153" s="217" t="s">
        <v>90</v>
      </c>
      <c r="AV153" s="13" t="s">
        <v>90</v>
      </c>
      <c r="AW153" s="13" t="s">
        <v>4</v>
      </c>
      <c r="AX153" s="13" t="s">
        <v>88</v>
      </c>
      <c r="AY153" s="217" t="s">
        <v>132</v>
      </c>
    </row>
    <row r="154" spans="1:65" s="12" customFormat="1" ht="22.75" customHeight="1">
      <c r="B154" s="177"/>
      <c r="C154" s="178"/>
      <c r="D154" s="179" t="s">
        <v>79</v>
      </c>
      <c r="E154" s="191" t="s">
        <v>154</v>
      </c>
      <c r="F154" s="191" t="s">
        <v>197</v>
      </c>
      <c r="G154" s="178"/>
      <c r="H154" s="178"/>
      <c r="I154" s="181"/>
      <c r="J154" s="192">
        <f>BK154</f>
        <v>0</v>
      </c>
      <c r="K154" s="178"/>
      <c r="L154" s="183"/>
      <c r="M154" s="184"/>
      <c r="N154" s="185"/>
      <c r="O154" s="185"/>
      <c r="P154" s="186">
        <f>SUM(P155:P158)</f>
        <v>0</v>
      </c>
      <c r="Q154" s="185"/>
      <c r="R154" s="186">
        <f>SUM(R155:R158)</f>
        <v>13.8</v>
      </c>
      <c r="S154" s="185"/>
      <c r="T154" s="187">
        <f>SUM(T155:T158)</f>
        <v>0</v>
      </c>
      <c r="AR154" s="188" t="s">
        <v>88</v>
      </c>
      <c r="AT154" s="189" t="s">
        <v>79</v>
      </c>
      <c r="AU154" s="189" t="s">
        <v>88</v>
      </c>
      <c r="AY154" s="188" t="s">
        <v>132</v>
      </c>
      <c r="BK154" s="190">
        <f>SUM(BK155:BK158)</f>
        <v>0</v>
      </c>
    </row>
    <row r="155" spans="1:65" s="2" customFormat="1" ht="16.5" customHeight="1">
      <c r="A155" s="32"/>
      <c r="B155" s="33"/>
      <c r="C155" s="193" t="s">
        <v>198</v>
      </c>
      <c r="D155" s="193" t="s">
        <v>134</v>
      </c>
      <c r="E155" s="194" t="s">
        <v>199</v>
      </c>
      <c r="F155" s="195" t="s">
        <v>200</v>
      </c>
      <c r="G155" s="196" t="s">
        <v>137</v>
      </c>
      <c r="H155" s="197">
        <v>375</v>
      </c>
      <c r="I155" s="198"/>
      <c r="J155" s="199">
        <f>ROUND(I155*H155,2)</f>
        <v>0</v>
      </c>
      <c r="K155" s="195" t="s">
        <v>138</v>
      </c>
      <c r="L155" s="37"/>
      <c r="M155" s="200" t="s">
        <v>1</v>
      </c>
      <c r="N155" s="201" t="s">
        <v>45</v>
      </c>
      <c r="O155" s="69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04" t="s">
        <v>139</v>
      </c>
      <c r="AT155" s="204" t="s">
        <v>134</v>
      </c>
      <c r="AU155" s="204" t="s">
        <v>90</v>
      </c>
      <c r="AY155" s="15" t="s">
        <v>132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15" t="s">
        <v>88</v>
      </c>
      <c r="BK155" s="205">
        <f>ROUND(I155*H155,2)</f>
        <v>0</v>
      </c>
      <c r="BL155" s="15" t="s">
        <v>139</v>
      </c>
      <c r="BM155" s="204" t="s">
        <v>201</v>
      </c>
    </row>
    <row r="156" spans="1:65" s="2" customFormat="1" ht="16.5" customHeight="1">
      <c r="A156" s="32"/>
      <c r="B156" s="33"/>
      <c r="C156" s="193" t="s">
        <v>8</v>
      </c>
      <c r="D156" s="193" t="s">
        <v>134</v>
      </c>
      <c r="E156" s="194" t="s">
        <v>202</v>
      </c>
      <c r="F156" s="195" t="s">
        <v>203</v>
      </c>
      <c r="G156" s="196" t="s">
        <v>137</v>
      </c>
      <c r="H156" s="197">
        <v>60</v>
      </c>
      <c r="I156" s="198"/>
      <c r="J156" s="199">
        <f>ROUND(I156*H156,2)</f>
        <v>0</v>
      </c>
      <c r="K156" s="195" t="s">
        <v>138</v>
      </c>
      <c r="L156" s="37"/>
      <c r="M156" s="200" t="s">
        <v>1</v>
      </c>
      <c r="N156" s="201" t="s">
        <v>45</v>
      </c>
      <c r="O156" s="69"/>
      <c r="P156" s="202">
        <f>O156*H156</f>
        <v>0</v>
      </c>
      <c r="Q156" s="202">
        <v>0.23</v>
      </c>
      <c r="R156" s="202">
        <f>Q156*H156</f>
        <v>13.8</v>
      </c>
      <c r="S156" s="202">
        <v>0</v>
      </c>
      <c r="T156" s="203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04" t="s">
        <v>139</v>
      </c>
      <c r="AT156" s="204" t="s">
        <v>134</v>
      </c>
      <c r="AU156" s="204" t="s">
        <v>90</v>
      </c>
      <c r="AY156" s="15" t="s">
        <v>132</v>
      </c>
      <c r="BE156" s="205">
        <f>IF(N156="základní",J156,0)</f>
        <v>0</v>
      </c>
      <c r="BF156" s="205">
        <f>IF(N156="snížená",J156,0)</f>
        <v>0</v>
      </c>
      <c r="BG156" s="205">
        <f>IF(N156="zákl. přenesená",J156,0)</f>
        <v>0</v>
      </c>
      <c r="BH156" s="205">
        <f>IF(N156="sníž. přenesená",J156,0)</f>
        <v>0</v>
      </c>
      <c r="BI156" s="205">
        <f>IF(N156="nulová",J156,0)</f>
        <v>0</v>
      </c>
      <c r="BJ156" s="15" t="s">
        <v>88</v>
      </c>
      <c r="BK156" s="205">
        <f>ROUND(I156*H156,2)</f>
        <v>0</v>
      </c>
      <c r="BL156" s="15" t="s">
        <v>139</v>
      </c>
      <c r="BM156" s="204" t="s">
        <v>204</v>
      </c>
    </row>
    <row r="157" spans="1:65" s="2" customFormat="1" ht="21.75" customHeight="1">
      <c r="A157" s="32"/>
      <c r="B157" s="33"/>
      <c r="C157" s="193" t="s">
        <v>205</v>
      </c>
      <c r="D157" s="193" t="s">
        <v>134</v>
      </c>
      <c r="E157" s="194" t="s">
        <v>206</v>
      </c>
      <c r="F157" s="195" t="s">
        <v>207</v>
      </c>
      <c r="G157" s="196" t="s">
        <v>137</v>
      </c>
      <c r="H157" s="197">
        <v>375</v>
      </c>
      <c r="I157" s="198"/>
      <c r="J157" s="199">
        <f>ROUND(I157*H157,2)</f>
        <v>0</v>
      </c>
      <c r="K157" s="195" t="s">
        <v>138</v>
      </c>
      <c r="L157" s="37"/>
      <c r="M157" s="200" t="s">
        <v>1</v>
      </c>
      <c r="N157" s="201" t="s">
        <v>45</v>
      </c>
      <c r="O157" s="69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04" t="s">
        <v>139</v>
      </c>
      <c r="AT157" s="204" t="s">
        <v>134</v>
      </c>
      <c r="AU157" s="204" t="s">
        <v>90</v>
      </c>
      <c r="AY157" s="15" t="s">
        <v>132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15" t="s">
        <v>88</v>
      </c>
      <c r="BK157" s="205">
        <f>ROUND(I157*H157,2)</f>
        <v>0</v>
      </c>
      <c r="BL157" s="15" t="s">
        <v>139</v>
      </c>
      <c r="BM157" s="204" t="s">
        <v>208</v>
      </c>
    </row>
    <row r="158" spans="1:65" s="2" customFormat="1" ht="33" customHeight="1">
      <c r="A158" s="32"/>
      <c r="B158" s="33"/>
      <c r="C158" s="193" t="s">
        <v>209</v>
      </c>
      <c r="D158" s="193" t="s">
        <v>134</v>
      </c>
      <c r="E158" s="194" t="s">
        <v>210</v>
      </c>
      <c r="F158" s="195" t="s">
        <v>211</v>
      </c>
      <c r="G158" s="196" t="s">
        <v>137</v>
      </c>
      <c r="H158" s="197">
        <v>375</v>
      </c>
      <c r="I158" s="198"/>
      <c r="J158" s="199">
        <f>ROUND(I158*H158,2)</f>
        <v>0</v>
      </c>
      <c r="K158" s="195" t="s">
        <v>138</v>
      </c>
      <c r="L158" s="37"/>
      <c r="M158" s="200" t="s">
        <v>1</v>
      </c>
      <c r="N158" s="201" t="s">
        <v>45</v>
      </c>
      <c r="O158" s="69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04" t="s">
        <v>139</v>
      </c>
      <c r="AT158" s="204" t="s">
        <v>134</v>
      </c>
      <c r="AU158" s="204" t="s">
        <v>90</v>
      </c>
      <c r="AY158" s="15" t="s">
        <v>132</v>
      </c>
      <c r="BE158" s="205">
        <f>IF(N158="základní",J158,0)</f>
        <v>0</v>
      </c>
      <c r="BF158" s="205">
        <f>IF(N158="snížená",J158,0)</f>
        <v>0</v>
      </c>
      <c r="BG158" s="205">
        <f>IF(N158="zákl. přenesená",J158,0)</f>
        <v>0</v>
      </c>
      <c r="BH158" s="205">
        <f>IF(N158="sníž. přenesená",J158,0)</f>
        <v>0</v>
      </c>
      <c r="BI158" s="205">
        <f>IF(N158="nulová",J158,0)</f>
        <v>0</v>
      </c>
      <c r="BJ158" s="15" t="s">
        <v>88</v>
      </c>
      <c r="BK158" s="205">
        <f>ROUND(I158*H158,2)</f>
        <v>0</v>
      </c>
      <c r="BL158" s="15" t="s">
        <v>139</v>
      </c>
      <c r="BM158" s="204" t="s">
        <v>212</v>
      </c>
    </row>
    <row r="159" spans="1:65" s="12" customFormat="1" ht="22.75" customHeight="1">
      <c r="B159" s="177"/>
      <c r="C159" s="178"/>
      <c r="D159" s="179" t="s">
        <v>79</v>
      </c>
      <c r="E159" s="191" t="s">
        <v>174</v>
      </c>
      <c r="F159" s="191" t="s">
        <v>213</v>
      </c>
      <c r="G159" s="178"/>
      <c r="H159" s="178"/>
      <c r="I159" s="181"/>
      <c r="J159" s="192">
        <f>BK159</f>
        <v>0</v>
      </c>
      <c r="K159" s="178"/>
      <c r="L159" s="183"/>
      <c r="M159" s="184"/>
      <c r="N159" s="185"/>
      <c r="O159" s="185"/>
      <c r="P159" s="186">
        <f>P160</f>
        <v>0</v>
      </c>
      <c r="Q159" s="185"/>
      <c r="R159" s="186">
        <f>R160</f>
        <v>3.6600000000000001E-3</v>
      </c>
      <c r="S159" s="185"/>
      <c r="T159" s="187">
        <f>T160</f>
        <v>0</v>
      </c>
      <c r="AR159" s="188" t="s">
        <v>88</v>
      </c>
      <c r="AT159" s="189" t="s">
        <v>79</v>
      </c>
      <c r="AU159" s="189" t="s">
        <v>88</v>
      </c>
      <c r="AY159" s="188" t="s">
        <v>132</v>
      </c>
      <c r="BK159" s="190">
        <f>BK160</f>
        <v>0</v>
      </c>
    </row>
    <row r="160" spans="1:65" s="2" customFormat="1" ht="33" customHeight="1">
      <c r="A160" s="32"/>
      <c r="B160" s="33"/>
      <c r="C160" s="193" t="s">
        <v>214</v>
      </c>
      <c r="D160" s="193" t="s">
        <v>134</v>
      </c>
      <c r="E160" s="194" t="s">
        <v>215</v>
      </c>
      <c r="F160" s="195" t="s">
        <v>216</v>
      </c>
      <c r="G160" s="196" t="s">
        <v>217</v>
      </c>
      <c r="H160" s="197">
        <v>6</v>
      </c>
      <c r="I160" s="198"/>
      <c r="J160" s="199">
        <f>ROUND(I160*H160,2)</f>
        <v>0</v>
      </c>
      <c r="K160" s="195" t="s">
        <v>138</v>
      </c>
      <c r="L160" s="37"/>
      <c r="M160" s="200" t="s">
        <v>1</v>
      </c>
      <c r="N160" s="201" t="s">
        <v>45</v>
      </c>
      <c r="O160" s="69"/>
      <c r="P160" s="202">
        <f>O160*H160</f>
        <v>0</v>
      </c>
      <c r="Q160" s="202">
        <v>6.0999999999999997E-4</v>
      </c>
      <c r="R160" s="202">
        <f>Q160*H160</f>
        <v>3.6600000000000001E-3</v>
      </c>
      <c r="S160" s="202">
        <v>0</v>
      </c>
      <c r="T160" s="20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04" t="s">
        <v>139</v>
      </c>
      <c r="AT160" s="204" t="s">
        <v>134</v>
      </c>
      <c r="AU160" s="204" t="s">
        <v>90</v>
      </c>
      <c r="AY160" s="15" t="s">
        <v>132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5" t="s">
        <v>88</v>
      </c>
      <c r="BK160" s="205">
        <f>ROUND(I160*H160,2)</f>
        <v>0</v>
      </c>
      <c r="BL160" s="15" t="s">
        <v>139</v>
      </c>
      <c r="BM160" s="204" t="s">
        <v>218</v>
      </c>
    </row>
    <row r="161" spans="1:65" s="12" customFormat="1" ht="22.75" customHeight="1">
      <c r="B161" s="177"/>
      <c r="C161" s="178"/>
      <c r="D161" s="179" t="s">
        <v>79</v>
      </c>
      <c r="E161" s="191" t="s">
        <v>219</v>
      </c>
      <c r="F161" s="191" t="s">
        <v>220</v>
      </c>
      <c r="G161" s="178"/>
      <c r="H161" s="178"/>
      <c r="I161" s="181"/>
      <c r="J161" s="192">
        <f>BK161</f>
        <v>0</v>
      </c>
      <c r="K161" s="178"/>
      <c r="L161" s="183"/>
      <c r="M161" s="184"/>
      <c r="N161" s="185"/>
      <c r="O161" s="185"/>
      <c r="P161" s="186">
        <f>SUM(P162:P165)</f>
        <v>0</v>
      </c>
      <c r="Q161" s="185"/>
      <c r="R161" s="186">
        <f>SUM(R162:R165)</f>
        <v>0</v>
      </c>
      <c r="S161" s="185"/>
      <c r="T161" s="187">
        <f>SUM(T162:T165)</f>
        <v>0</v>
      </c>
      <c r="AR161" s="188" t="s">
        <v>88</v>
      </c>
      <c r="AT161" s="189" t="s">
        <v>79</v>
      </c>
      <c r="AU161" s="189" t="s">
        <v>88</v>
      </c>
      <c r="AY161" s="188" t="s">
        <v>132</v>
      </c>
      <c r="BK161" s="190">
        <f>SUM(BK162:BK165)</f>
        <v>0</v>
      </c>
    </row>
    <row r="162" spans="1:65" s="2" customFormat="1" ht="21.75" customHeight="1">
      <c r="A162" s="32"/>
      <c r="B162" s="33"/>
      <c r="C162" s="193" t="s">
        <v>221</v>
      </c>
      <c r="D162" s="193" t="s">
        <v>134</v>
      </c>
      <c r="E162" s="194" t="s">
        <v>222</v>
      </c>
      <c r="F162" s="195" t="s">
        <v>223</v>
      </c>
      <c r="G162" s="196" t="s">
        <v>167</v>
      </c>
      <c r="H162" s="197">
        <v>67.5</v>
      </c>
      <c r="I162" s="198"/>
      <c r="J162" s="199">
        <f>ROUND(I162*H162,2)</f>
        <v>0</v>
      </c>
      <c r="K162" s="195" t="s">
        <v>138</v>
      </c>
      <c r="L162" s="37"/>
      <c r="M162" s="200" t="s">
        <v>1</v>
      </c>
      <c r="N162" s="201" t="s">
        <v>45</v>
      </c>
      <c r="O162" s="69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04" t="s">
        <v>139</v>
      </c>
      <c r="AT162" s="204" t="s">
        <v>134</v>
      </c>
      <c r="AU162" s="204" t="s">
        <v>90</v>
      </c>
      <c r="AY162" s="15" t="s">
        <v>132</v>
      </c>
      <c r="BE162" s="205">
        <f>IF(N162="základní",J162,0)</f>
        <v>0</v>
      </c>
      <c r="BF162" s="205">
        <f>IF(N162="snížená",J162,0)</f>
        <v>0</v>
      </c>
      <c r="BG162" s="205">
        <f>IF(N162="zákl. přenesená",J162,0)</f>
        <v>0</v>
      </c>
      <c r="BH162" s="205">
        <f>IF(N162="sníž. přenesená",J162,0)</f>
        <v>0</v>
      </c>
      <c r="BI162" s="205">
        <f>IF(N162="nulová",J162,0)</f>
        <v>0</v>
      </c>
      <c r="BJ162" s="15" t="s">
        <v>88</v>
      </c>
      <c r="BK162" s="205">
        <f>ROUND(I162*H162,2)</f>
        <v>0</v>
      </c>
      <c r="BL162" s="15" t="s">
        <v>139</v>
      </c>
      <c r="BM162" s="204" t="s">
        <v>224</v>
      </c>
    </row>
    <row r="163" spans="1:65" s="2" customFormat="1" ht="26">
      <c r="A163" s="32"/>
      <c r="B163" s="33"/>
      <c r="C163" s="193" t="s">
        <v>225</v>
      </c>
      <c r="D163" s="193" t="s">
        <v>134</v>
      </c>
      <c r="E163" s="194" t="s">
        <v>226</v>
      </c>
      <c r="F163" s="195" t="s">
        <v>227</v>
      </c>
      <c r="G163" s="196" t="s">
        <v>167</v>
      </c>
      <c r="H163" s="197">
        <v>135</v>
      </c>
      <c r="I163" s="198"/>
      <c r="J163" s="199">
        <f>ROUND(I163*H163,2)</f>
        <v>0</v>
      </c>
      <c r="K163" s="195" t="s">
        <v>138</v>
      </c>
      <c r="L163" s="37"/>
      <c r="M163" s="200" t="s">
        <v>1</v>
      </c>
      <c r="N163" s="201" t="s">
        <v>45</v>
      </c>
      <c r="O163" s="69"/>
      <c r="P163" s="202">
        <f>O163*H163</f>
        <v>0</v>
      </c>
      <c r="Q163" s="202">
        <v>0</v>
      </c>
      <c r="R163" s="202">
        <f>Q163*H163</f>
        <v>0</v>
      </c>
      <c r="S163" s="202">
        <v>0</v>
      </c>
      <c r="T163" s="203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04" t="s">
        <v>139</v>
      </c>
      <c r="AT163" s="204" t="s">
        <v>134</v>
      </c>
      <c r="AU163" s="204" t="s">
        <v>90</v>
      </c>
      <c r="AY163" s="15" t="s">
        <v>132</v>
      </c>
      <c r="BE163" s="205">
        <f>IF(N163="základní",J163,0)</f>
        <v>0</v>
      </c>
      <c r="BF163" s="205">
        <f>IF(N163="snížená",J163,0)</f>
        <v>0</v>
      </c>
      <c r="BG163" s="205">
        <f>IF(N163="zákl. přenesená",J163,0)</f>
        <v>0</v>
      </c>
      <c r="BH163" s="205">
        <f>IF(N163="sníž. přenesená",J163,0)</f>
        <v>0</v>
      </c>
      <c r="BI163" s="205">
        <f>IF(N163="nulová",J163,0)</f>
        <v>0</v>
      </c>
      <c r="BJ163" s="15" t="s">
        <v>88</v>
      </c>
      <c r="BK163" s="205">
        <f>ROUND(I163*H163,2)</f>
        <v>0</v>
      </c>
      <c r="BL163" s="15" t="s">
        <v>139</v>
      </c>
      <c r="BM163" s="204" t="s">
        <v>228</v>
      </c>
    </row>
    <row r="164" spans="1:65" s="13" customFormat="1" ht="12">
      <c r="B164" s="206"/>
      <c r="C164" s="207"/>
      <c r="D164" s="208" t="s">
        <v>152</v>
      </c>
      <c r="E164" s="209" t="s">
        <v>1</v>
      </c>
      <c r="F164" s="210" t="s">
        <v>229</v>
      </c>
      <c r="G164" s="207"/>
      <c r="H164" s="211">
        <v>135</v>
      </c>
      <c r="I164" s="212"/>
      <c r="J164" s="207"/>
      <c r="K164" s="207"/>
      <c r="L164" s="213"/>
      <c r="M164" s="214"/>
      <c r="N164" s="215"/>
      <c r="O164" s="215"/>
      <c r="P164" s="215"/>
      <c r="Q164" s="215"/>
      <c r="R164" s="215"/>
      <c r="S164" s="215"/>
      <c r="T164" s="216"/>
      <c r="AT164" s="217" t="s">
        <v>152</v>
      </c>
      <c r="AU164" s="217" t="s">
        <v>90</v>
      </c>
      <c r="AV164" s="13" t="s">
        <v>90</v>
      </c>
      <c r="AW164" s="13" t="s">
        <v>34</v>
      </c>
      <c r="AX164" s="13" t="s">
        <v>88</v>
      </c>
      <c r="AY164" s="217" t="s">
        <v>132</v>
      </c>
    </row>
    <row r="165" spans="1:65" s="2" customFormat="1" ht="26">
      <c r="A165" s="32"/>
      <c r="B165" s="33"/>
      <c r="C165" s="193" t="s">
        <v>7</v>
      </c>
      <c r="D165" s="193" t="s">
        <v>134</v>
      </c>
      <c r="E165" s="194" t="s">
        <v>230</v>
      </c>
      <c r="F165" s="195" t="s">
        <v>166</v>
      </c>
      <c r="G165" s="196" t="s">
        <v>167</v>
      </c>
      <c r="H165" s="197">
        <v>67.5</v>
      </c>
      <c r="I165" s="198"/>
      <c r="J165" s="199">
        <f>ROUND(I165*H165,2)</f>
        <v>0</v>
      </c>
      <c r="K165" s="195" t="s">
        <v>138</v>
      </c>
      <c r="L165" s="37"/>
      <c r="M165" s="200" t="s">
        <v>1</v>
      </c>
      <c r="N165" s="201" t="s">
        <v>45</v>
      </c>
      <c r="O165" s="69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04" t="s">
        <v>139</v>
      </c>
      <c r="AT165" s="204" t="s">
        <v>134</v>
      </c>
      <c r="AU165" s="204" t="s">
        <v>90</v>
      </c>
      <c r="AY165" s="15" t="s">
        <v>132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15" t="s">
        <v>88</v>
      </c>
      <c r="BK165" s="205">
        <f>ROUND(I165*H165,2)</f>
        <v>0</v>
      </c>
      <c r="BL165" s="15" t="s">
        <v>139</v>
      </c>
      <c r="BM165" s="204" t="s">
        <v>231</v>
      </c>
    </row>
    <row r="166" spans="1:65" s="12" customFormat="1" ht="22.75" customHeight="1">
      <c r="B166" s="177"/>
      <c r="C166" s="178"/>
      <c r="D166" s="179" t="s">
        <v>79</v>
      </c>
      <c r="E166" s="191" t="s">
        <v>232</v>
      </c>
      <c r="F166" s="191" t="s">
        <v>233</v>
      </c>
      <c r="G166" s="178"/>
      <c r="H166" s="178"/>
      <c r="I166" s="181"/>
      <c r="J166" s="192">
        <f>BK166</f>
        <v>0</v>
      </c>
      <c r="K166" s="178"/>
      <c r="L166" s="183"/>
      <c r="M166" s="184"/>
      <c r="N166" s="185"/>
      <c r="O166" s="185"/>
      <c r="P166" s="186">
        <f>P167</f>
        <v>0</v>
      </c>
      <c r="Q166" s="185"/>
      <c r="R166" s="186">
        <f>R167</f>
        <v>0</v>
      </c>
      <c r="S166" s="185"/>
      <c r="T166" s="187">
        <f>T167</f>
        <v>0</v>
      </c>
      <c r="AR166" s="188" t="s">
        <v>88</v>
      </c>
      <c r="AT166" s="189" t="s">
        <v>79</v>
      </c>
      <c r="AU166" s="189" t="s">
        <v>88</v>
      </c>
      <c r="AY166" s="188" t="s">
        <v>132</v>
      </c>
      <c r="BK166" s="190">
        <f>BK167</f>
        <v>0</v>
      </c>
    </row>
    <row r="167" spans="1:65" s="2" customFormat="1" ht="33" customHeight="1">
      <c r="A167" s="32"/>
      <c r="B167" s="33"/>
      <c r="C167" s="193" t="s">
        <v>234</v>
      </c>
      <c r="D167" s="193" t="s">
        <v>134</v>
      </c>
      <c r="E167" s="194" t="s">
        <v>235</v>
      </c>
      <c r="F167" s="195" t="s">
        <v>236</v>
      </c>
      <c r="G167" s="196" t="s">
        <v>167</v>
      </c>
      <c r="H167" s="197">
        <v>13.805999999999999</v>
      </c>
      <c r="I167" s="198"/>
      <c r="J167" s="199">
        <f>ROUND(I167*H167,2)</f>
        <v>0</v>
      </c>
      <c r="K167" s="195" t="s">
        <v>138</v>
      </c>
      <c r="L167" s="37"/>
      <c r="M167" s="228" t="s">
        <v>1</v>
      </c>
      <c r="N167" s="229" t="s">
        <v>45</v>
      </c>
      <c r="O167" s="230"/>
      <c r="P167" s="231">
        <f>O167*H167</f>
        <v>0</v>
      </c>
      <c r="Q167" s="231">
        <v>0</v>
      </c>
      <c r="R167" s="231">
        <f>Q167*H167</f>
        <v>0</v>
      </c>
      <c r="S167" s="231">
        <v>0</v>
      </c>
      <c r="T167" s="232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04" t="s">
        <v>139</v>
      </c>
      <c r="AT167" s="204" t="s">
        <v>134</v>
      </c>
      <c r="AU167" s="204" t="s">
        <v>90</v>
      </c>
      <c r="AY167" s="15" t="s">
        <v>132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15" t="s">
        <v>88</v>
      </c>
      <c r="BK167" s="205">
        <f>ROUND(I167*H167,2)</f>
        <v>0</v>
      </c>
      <c r="BL167" s="15" t="s">
        <v>139</v>
      </c>
      <c r="BM167" s="204" t="s">
        <v>237</v>
      </c>
    </row>
    <row r="168" spans="1:65" s="2" customFormat="1" ht="7" customHeight="1">
      <c r="A168" s="32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37"/>
      <c r="M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</sheetData>
  <sheetProtection algorithmName="SHA-512" hashValue="m2pQxG6wt59gJA3YzSeqUv4CVbDq2y7s4xAv8hBt+X3koIhlib8Y8hi2lE+gqQ19jnZKCZTyfsyfR0hk7PKOXg==" saltValue="WnP+1ACp4vrk3MEve38KMA==" spinCount="100000" sheet="1" objects="1" scenarios="1" formatColumns="0" formatRows="0" autoFilter="0"/>
  <autoFilter ref="C131:K167" xr:uid="{00000000-0009-0000-0000-000001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4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101 - oprava komunikace</vt:lpstr>
      <vt:lpstr>'Rekapitulace stavby'!Názvy_tisku</vt:lpstr>
      <vt:lpstr>'SO 101 - oprava komunikace'!Názvy_tisku</vt:lpstr>
      <vt:lpstr>'Rekapitulace stavby'!Oblast_tisku</vt:lpstr>
      <vt:lpstr>'SO 101 - oprava komunikace'!Oblast_tisku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Švorba</dc:creator>
  <cp:lastModifiedBy>Microsoft Office User</cp:lastModifiedBy>
  <cp:lastPrinted>2021-03-08T14:42:44Z</cp:lastPrinted>
  <dcterms:created xsi:type="dcterms:W3CDTF">2021-03-08T14:39:23Z</dcterms:created>
  <dcterms:modified xsi:type="dcterms:W3CDTF">2021-03-08T14:42:48Z</dcterms:modified>
</cp:coreProperties>
</file>